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2"/>
  </bookViews>
  <sheets>
    <sheet name="Kryci list" sheetId="1" r:id="rId1"/>
    <sheet name="Rekapitulacia" sheetId="2" r:id="rId2"/>
    <sheet name="Prehlad" sheetId="3" r:id="rId3"/>
    <sheet name="Figury" sheetId="4" state="hidden" r:id="rId4"/>
    <sheet name="Legenda" sheetId="5" state="hidden" r:id="rId5"/>
  </sheets>
  <definedNames>
    <definedName name="Excel_BuiltIn__FilterDatabase">"$#REF!.$#REF!$#REF!:$#REF!$#REF!"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fakt1R">"$#REF!.$B$34"</definedName>
    <definedName name="fakt1R_1">#N/A</definedName>
    <definedName name="fakt1R_2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list'!$A$1:$M$28</definedName>
    <definedName name="_xlnm.Print_Area" localSheetId="4">'Legenda'!$A$1:$D$58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<sst xmlns="http://schemas.openxmlformats.org/spreadsheetml/2006/main" count="781" uniqueCount="369">
  <si>
    <t>SEPS spol. s  r. o.</t>
  </si>
  <si>
    <t>V module</t>
  </si>
  <si>
    <t>Hlavička1</t>
  </si>
  <si>
    <t>Mena</t>
  </si>
  <si>
    <t>Hlavička2</t>
  </si>
  <si>
    <t>Obdobie</t>
  </si>
  <si>
    <t xml:space="preserve">Miesto: </t>
  </si>
  <si>
    <t xml:space="preserve">Rozpočet: </t>
  </si>
  <si>
    <t>Rozpočet</t>
  </si>
  <si>
    <t>Krycí list rozpočtu v</t>
  </si>
  <si>
    <t>EUR</t>
  </si>
  <si>
    <t xml:space="preserve">JKSO : </t>
  </si>
  <si>
    <t xml:space="preserve">Spracoval: </t>
  </si>
  <si>
    <t>Čerpanie</t>
  </si>
  <si>
    <t>Krycí list splátky v</t>
  </si>
  <si>
    <t>za obdobie</t>
  </si>
  <si>
    <t>Mesiac 2011</t>
  </si>
  <si>
    <t xml:space="preserve"> </t>
  </si>
  <si>
    <t>Dňa: 09.06.2014</t>
  </si>
  <si>
    <t xml:space="preserve">Zmluva č.: </t>
  </si>
  <si>
    <t>VK</t>
  </si>
  <si>
    <t>Krycí list výrobnej kalkulácie v</t>
  </si>
  <si>
    <t>IČO:</t>
  </si>
  <si>
    <t xml:space="preserve">DIČ: </t>
  </si>
  <si>
    <t xml:space="preserve">IČ DPH: </t>
  </si>
  <si>
    <t>VF</t>
  </si>
  <si>
    <t xml:space="preserve"> Dodávateľ:</t>
  </si>
  <si>
    <t>OP</t>
  </si>
  <si>
    <t>Krycí list OP v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</si>
  <si>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</si>
  <si>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</si>
  <si>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</si>
  <si>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</si>
  <si>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</si>
  <si>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</si>
  <si>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</si>
  <si>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</si>
  <si>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</si>
  <si>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</si>
  <si>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</si>
  <si>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</si>
  <si>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</si>
  <si>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</si>
  <si>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</si>
  <si>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</si>
  <si>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</si>
  <si>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</si>
  <si>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</si>
  <si>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</si>
  <si>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</si>
  <si>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</si>
  <si>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</si>
  <si>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</si>
  <si>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</si>
  <si>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</si>
  <si>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</si>
  <si>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</si>
  <si>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</si>
  <si>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</si>
  <si>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</si>
  <si>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</si>
  <si>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</si>
  <si>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</si>
  <si>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</si>
  <si>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</si>
  <si>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</si>
  <si>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</si>
  <si>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</si>
  <si>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</si>
  <si>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</si>
  <si>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</si>
  <si>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</si>
  <si>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</si>
  <si>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</si>
  <si>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</si>
  <si>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09.06.2014</t>
  </si>
  <si>
    <t>Rekapitulácia splátky v</t>
  </si>
  <si>
    <t>Rekapitulácia výrobnej kalkulácie v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</si>
  <si>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</si>
  <si>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</si>
  <si>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</si>
  <si>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</si>
  <si>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</si>
  <si>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</si>
  <si>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</si>
  <si>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</si>
  <si>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722 - Vnútorný vodovod</t>
  </si>
  <si>
    <t>723 - Vnútorný plynovod</t>
  </si>
  <si>
    <t>734 - Armatúry</t>
  </si>
  <si>
    <t>783 - Nátery</t>
  </si>
  <si>
    <t xml:space="preserve">PRÁCE A DODÁVKY PSV  spolu: </t>
  </si>
  <si>
    <t>PRÁCE A DODÁVKY M</t>
  </si>
  <si>
    <t>Za rozpočet celkom:</t>
  </si>
  <si>
    <t>272 - Vedenia rúrové vonkajšie - plynovody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</si>
  <si>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</si>
  <si>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</si>
  <si>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</si>
  <si>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</si>
  <si>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</si>
  <si>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</si>
  <si>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</si>
  <si>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</si>
  <si>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</si>
  <si>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</si>
  <si>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</si>
  <si>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</si>
  <si>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</si>
  <si>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</si>
  <si>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</si>
  <si>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</si>
  <si>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</si>
  <si>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</si>
  <si>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</si>
  <si>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</si>
  <si>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</si>
  <si>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</si>
  <si>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</si>
  <si>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</si>
  <si>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</si>
  <si>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</si>
  <si>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</si>
  <si>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</si>
  <si>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</si>
  <si>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</si>
  <si>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</si>
  <si>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</si>
  <si>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</si>
  <si>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</si>
  <si>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</si>
  <si>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</si>
  <si>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PSV</t>
  </si>
  <si>
    <t>721</t>
  </si>
  <si>
    <t>722220851</t>
  </si>
  <si>
    <t>Demontáž armatúr s 1 závitom G do 3/4</t>
  </si>
  <si>
    <t>kus</t>
  </si>
  <si>
    <t xml:space="preserve">                    </t>
  </si>
  <si>
    <t>I</t>
  </si>
  <si>
    <t>72222-0851</t>
  </si>
  <si>
    <t>45.33.20</t>
  </si>
  <si>
    <t xml:space="preserve">0502034306473       </t>
  </si>
  <si>
    <t>1</t>
  </si>
  <si>
    <t>722220865</t>
  </si>
  <si>
    <t>Demontáž armatúr s 2 závitmi G 2 1/2</t>
  </si>
  <si>
    <t>72222-0865</t>
  </si>
  <si>
    <t xml:space="preserve">0502034306483       </t>
  </si>
  <si>
    <t>722220873</t>
  </si>
  <si>
    <t>Demontáž armatúr  so závitom a šróbením G 1</t>
  </si>
  <si>
    <t>72222-0873</t>
  </si>
  <si>
    <t xml:space="preserve">0502034306487       </t>
  </si>
  <si>
    <t>722220875</t>
  </si>
  <si>
    <t>Demontáž armatúr  so závitom a šróbením G do 2</t>
  </si>
  <si>
    <t>72222-0875</t>
  </si>
  <si>
    <t xml:space="preserve">0502034306500       </t>
  </si>
  <si>
    <t>723120804</t>
  </si>
  <si>
    <t>Demontáž potrubia z oceľ. rúrok závitových zvar. DN do 25</t>
  </si>
  <si>
    <t>m</t>
  </si>
  <si>
    <t>72312-0804</t>
  </si>
  <si>
    <t>45.33.30</t>
  </si>
  <si>
    <t xml:space="preserve">0502034401500       </t>
  </si>
  <si>
    <t>723120805</t>
  </si>
  <si>
    <t>Demontáž potrubia z oceľ. rúrok závitových zvar. DN do 50</t>
  </si>
  <si>
    <t>72312-0805</t>
  </si>
  <si>
    <t xml:space="preserve">0502034401501       </t>
  </si>
  <si>
    <t>7231208091</t>
  </si>
  <si>
    <t>Demontáž potrubia z oceľ. rúrok závitových zvar. DN do 125</t>
  </si>
  <si>
    <t>72312-08091</t>
  </si>
  <si>
    <t xml:space="preserve">0502034401502       </t>
  </si>
  <si>
    <t xml:space="preserve">  spolu: </t>
  </si>
  <si>
    <t>723110207</t>
  </si>
  <si>
    <t>Potrubie plyn. z ocel. rúrok závit. čiernych 11353 DN 50</t>
  </si>
  <si>
    <t>72311-0207</t>
  </si>
  <si>
    <t xml:space="preserve">8803010301007       </t>
  </si>
  <si>
    <t>723120204</t>
  </si>
  <si>
    <t>Potrubie plyn. ocel. rúrok záv. čier. spoj zvar 11353 DN 25</t>
  </si>
  <si>
    <t xml:space="preserve">8803010301034       </t>
  </si>
  <si>
    <t>723150316</t>
  </si>
  <si>
    <t>Potrubie plyn. z ocel. rúrok hlad. čier. zvar. D 133/4,5</t>
  </si>
  <si>
    <t>72315-0316</t>
  </si>
  <si>
    <t xml:space="preserve">8803010305011       </t>
  </si>
  <si>
    <t>7231503411</t>
  </si>
  <si>
    <t>Zhotovenie redukcie plyn. potrubia kovaním nad 1 DN 32/15</t>
  </si>
  <si>
    <t>72315-03411</t>
  </si>
  <si>
    <t xml:space="preserve">8803010305014       </t>
  </si>
  <si>
    <t>723190204</t>
  </si>
  <si>
    <t>Prípojka plyn. z ocel. rúrok závit. čiernych 11353 DN 25</t>
  </si>
  <si>
    <t>súbor</t>
  </si>
  <si>
    <t>72319-0204</t>
  </si>
  <si>
    <t xml:space="preserve">8803022601004       </t>
  </si>
  <si>
    <t>723190251</t>
  </si>
  <si>
    <t>Prípojka plyn. vyved. a upevnenie výpustiek na potrubí DN 15</t>
  </si>
  <si>
    <t xml:space="preserve">  59                </t>
  </si>
  <si>
    <t>723190254</t>
  </si>
  <si>
    <t>Prípojka plyn. vyved. a upevnenie výpustiek na potr. do DN 50</t>
  </si>
  <si>
    <t>72319-0254</t>
  </si>
  <si>
    <t xml:space="preserve">8803022602004       </t>
  </si>
  <si>
    <t>723190901</t>
  </si>
  <si>
    <t>Opr. plyn. potrubia, uzavretie alebo otvorenie potrubia</t>
  </si>
  <si>
    <t>72319-0901</t>
  </si>
  <si>
    <t xml:space="preserve">880302              </t>
  </si>
  <si>
    <t>723190907</t>
  </si>
  <si>
    <t>Opr. plyn. potrubia, odvzdušnenie a napustenie potrubia</t>
  </si>
  <si>
    <t>72319-0907</t>
  </si>
  <si>
    <t>723190909</t>
  </si>
  <si>
    <t>Opr. plyn. potrubia, neúradná tlak. skúška stávajúceho potr.</t>
  </si>
  <si>
    <t>72319-0909</t>
  </si>
  <si>
    <t>723229102</t>
  </si>
  <si>
    <t>Montáž plynovodných armatúr s 1 závitom, ostatné typy G 1/2</t>
  </si>
  <si>
    <t>72322-9102</t>
  </si>
  <si>
    <t xml:space="preserve">8803032102002       </t>
  </si>
  <si>
    <t>MAT</t>
  </si>
  <si>
    <t>4223J1053</t>
  </si>
  <si>
    <t>Kohút guľový s pákovým ovládačom DN 15 - 1230301</t>
  </si>
  <si>
    <t>29.13.13</t>
  </si>
  <si>
    <t xml:space="preserve">1230301             </t>
  </si>
  <si>
    <t>3</t>
  </si>
  <si>
    <t>723239101</t>
  </si>
  <si>
    <t>Montáž plynovodných armatúr s 2 závitmi, ostatné typy G 1/2</t>
  </si>
  <si>
    <t>72323-9101</t>
  </si>
  <si>
    <t xml:space="preserve">880303              </t>
  </si>
  <si>
    <t>4223J1152</t>
  </si>
  <si>
    <t>Kohút guľový s pákovým ovládačom DN 15 - 1230401</t>
  </si>
  <si>
    <t xml:space="preserve">1230401             </t>
  </si>
  <si>
    <t>723239103</t>
  </si>
  <si>
    <t>Montáž plynovodných armatúr s 2 závitmi, ostatné typy G 1</t>
  </si>
  <si>
    <t>72323-9103</t>
  </si>
  <si>
    <t>4223J1154</t>
  </si>
  <si>
    <t>Kohút guľový s pákovým ovládačom DN 25 - 1230403</t>
  </si>
  <si>
    <t xml:space="preserve">1230403             </t>
  </si>
  <si>
    <t>723239106</t>
  </si>
  <si>
    <t>Montáž plynovodných armatúr s 2 závitmi, ostatné typy G 2</t>
  </si>
  <si>
    <t>72323-9106</t>
  </si>
  <si>
    <t>4223J1058</t>
  </si>
  <si>
    <t>Kohút guľový s pákovým ovládačom DN 50 - 1230306</t>
  </si>
  <si>
    <t xml:space="preserve">1230306             </t>
  </si>
  <si>
    <t>731</t>
  </si>
  <si>
    <t>734421130</t>
  </si>
  <si>
    <t>Tlakomery deformačné so spodným prípojom 03313 pr. 160</t>
  </si>
  <si>
    <t>73442-1130</t>
  </si>
  <si>
    <t>45.33.11</t>
  </si>
  <si>
    <t xml:space="preserve">8904073601001       </t>
  </si>
  <si>
    <t>734424101</t>
  </si>
  <si>
    <t>Kondenzačná slučka na privarenie zahnutá PN 250 do 300°C</t>
  </si>
  <si>
    <t>73442-4101</t>
  </si>
  <si>
    <t xml:space="preserve">  .  .  </t>
  </si>
  <si>
    <t>734424921</t>
  </si>
  <si>
    <t>Príslušenstvo tlakomerov, kohúty čapové K71-481-716 M 20x1,5</t>
  </si>
  <si>
    <t>73442-4921</t>
  </si>
  <si>
    <t xml:space="preserve">8904073690003       </t>
  </si>
  <si>
    <t>783</t>
  </si>
  <si>
    <t>783424340</t>
  </si>
  <si>
    <t>Nátery synt. potrubia do DN 50mm dvojnás. 1x email +zákl.</t>
  </si>
  <si>
    <t>78342-4340</t>
  </si>
  <si>
    <t>45.44.21</t>
  </si>
  <si>
    <t xml:space="preserve">8401040201004       </t>
  </si>
  <si>
    <t>783426360</t>
  </si>
  <si>
    <t>Nátery synt. potrubia do DN 150mm dvojnás. 1x email +zákl.</t>
  </si>
  <si>
    <t>78342-6360</t>
  </si>
  <si>
    <t xml:space="preserve">8401040203004       </t>
  </si>
  <si>
    <t>272</t>
  </si>
  <si>
    <t>803820050</t>
  </si>
  <si>
    <t>Odstránenie plynu z potrubia dusíkom  do DN 50</t>
  </si>
  <si>
    <t xml:space="preserve"> 119                </t>
  </si>
  <si>
    <t>M</t>
  </si>
  <si>
    <t>80382-0050</t>
  </si>
  <si>
    <t>45.21.42</t>
  </si>
  <si>
    <t>803820150</t>
  </si>
  <si>
    <t>Odstránenie plynu z potrubia dusíkom   do DN 150</t>
  </si>
  <si>
    <t>80382-0150</t>
  </si>
  <si>
    <t>803840010</t>
  </si>
  <si>
    <t>Uzavretie alebo otvorenie uzáveru v  DRZ</t>
  </si>
  <si>
    <t>80384-0010</t>
  </si>
  <si>
    <t>803840020</t>
  </si>
  <si>
    <t>Napustenie potrubia  OPZ</t>
  </si>
  <si>
    <t>80384-0020</t>
  </si>
  <si>
    <t>803430040b</t>
  </si>
  <si>
    <t>Skúška tesnosti potrubia v zmysle STN EN 1775</t>
  </si>
  <si>
    <t xml:space="preserve"> 117                </t>
  </si>
  <si>
    <t>80343-0040b</t>
  </si>
  <si>
    <t>8034400501</t>
  </si>
  <si>
    <t>Skúška pevnosti potrubia v zmysle STN EN 1775</t>
  </si>
  <si>
    <t xml:space="preserve"> 118                </t>
  </si>
  <si>
    <t>80344-00501</t>
  </si>
  <si>
    <t>80344005011</t>
  </si>
  <si>
    <t>Revízia rozvodu plynu v zmysle Vyhl. 508/2009 Zb. zákonov</t>
  </si>
  <si>
    <t>ks</t>
  </si>
  <si>
    <t>80344-005011</t>
  </si>
  <si>
    <t>998723201</t>
  </si>
  <si>
    <t>Presun hmôt pre vnút. plynovod v objektoch výšky do 6 m</t>
  </si>
  <si>
    <t>99872-3201</t>
  </si>
  <si>
    <t xml:space="preserve">8899880301602       </t>
  </si>
  <si>
    <t xml:space="preserve">272 - Vedenia rúrové vonkajšie - plynovody  spolu: </t>
  </si>
  <si>
    <t xml:space="preserve">PRÁCE A DODÁVKY M  spolu: </t>
  </si>
  <si>
    <t>Stavba:Stavba :Lisková kotolňa</t>
  </si>
  <si>
    <t>Objekt:Objekt :plynoinštalácia</t>
  </si>
  <si>
    <t>Časť:</t>
  </si>
  <si>
    <t>Názov figúry</t>
  </si>
  <si>
    <t>Popis figúry</t>
  </si>
  <si>
    <t>Aritmetický výraz</t>
  </si>
  <si>
    <t>Hodnota</t>
  </si>
  <si>
    <t>Figura</t>
  </si>
  <si>
    <t>f</t>
  </si>
  <si>
    <t>Popis údajov v hárku „Prehlad“</t>
  </si>
  <si>
    <t>Rozsah údaja</t>
  </si>
  <si>
    <t>Povinnosť vyplnenia</t>
  </si>
  <si>
    <t>Poznámka</t>
  </si>
  <si>
    <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</si>
  <si>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</si>
  <si>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</si>
  <si>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</si>
  <si>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</si>
  <si>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t>MAT, STR, PRO, TAR</t>
  </si>
  <si>
    <t>HSV, PSV, MCE, OST ( 000 )</t>
  </si>
  <si>
    <t>PSV=7.., MCE=9.., HSV=001-699</t>
  </si>
  <si>
    <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</si>
  <si>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</si>
  <si>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</si>
  <si>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</si>
  <si>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</si>
  <si>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</si>
  <si>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</si>
  <si>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</si>
  <si>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</si>
  <si>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</si>
  <si>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</si>
  <si>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</si>
  <si>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</si>
  <si>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</si>
  <si>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</si>
  <si>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</si>
  <si>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r>
      <t xml:space="preserve">V stĺpci K ( </t>
    </r>
    <r>
      <rPr>
        <b/>
        <sz val="10"/>
        <rFont val="Times New Roman CE"/>
        <family val="1"/>
      </rPr>
      <t>Hmotnosť v T - jednotková</t>
    </r>
    <r>
      <rPr>
        <sz val="10"/>
        <rFont val="Times New Roman CE"/>
        <family val="1"/>
      </rPr>
      <t xml:space="preserve"> ):</t>
    </r>
  </si>
  <si>
    <t>1 až 10 znakov ( len číslice )</t>
  </si>
  <si>
    <t>3 celé a 5 des. miest</t>
  </si>
  <si>
    <t>V stĺpci L ( Hmotnosť v T - Spolu ):</t>
  </si>
  <si>
    <r>
      <t xml:space="preserve">V stĺpci M ( </t>
    </r>
    <r>
      <rPr>
        <b/>
        <sz val="10"/>
        <rFont val="Times New Roman CE"/>
        <family val="1"/>
      </rPr>
      <t>Suť v T - Jednotková</t>
    </r>
    <r>
      <rPr>
        <sz val="10"/>
        <rFont val="Times New Roman CE"/>
        <family val="1"/>
      </rPr>
      <t xml:space="preserve"> ):</t>
    </r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</si>
  <si>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</si>
  <si>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</si>
  <si>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</si>
  <si>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</si>
  <si>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</si>
  <si>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</si>
  <si>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</si>
  <si>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</si>
  <si>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</si>
  <si>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</si>
  <si>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</si>
  <si>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r>
      <t xml:space="preserve">V stĺpci V ( </t>
    </r>
    <r>
      <rPr>
        <b/>
        <sz val="10"/>
        <rFont val="Times New Roman CE"/>
        <family val="1"/>
      </rPr>
      <t>Typ položky</t>
    </r>
    <r>
      <rPr>
        <sz val="10"/>
        <rFont val="Times New Roman CE"/>
        <family val="1"/>
      </rPr>
      <t xml:space="preserve"> ):</t>
    </r>
  </si>
  <si>
    <t>1 znak ( len písmená )</t>
  </si>
  <si>
    <t>E-HSV, I-PSV, M-MCE, P-iné, U-ostatné, D - materiál</t>
  </si>
  <si>
    <t>a- riadok VV, b - riadok poznámky</t>
  </si>
  <si>
    <t>V stĺpci W ( Nh ):</t>
  </si>
  <si>
    <t>V stĺpci X ( Kód položky pre tlač  ):</t>
  </si>
  <si>
    <t>ak je prázdny, naplní sa kód položky</t>
  </si>
  <si>
    <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</si>
  <si>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r>
      <t xml:space="preserve">V stĺpci Z ( </t>
    </r>
    <r>
      <rPr>
        <b/>
        <sz val="10"/>
        <rFont val="Times New Roman CE"/>
        <family val="1"/>
      </rPr>
      <t>Klasifikácia produkcie</t>
    </r>
    <r>
      <rPr>
        <sz val="10"/>
        <rFont val="Times New Roman CE"/>
        <family val="1"/>
      </rPr>
      <t xml:space="preserve"> ):</t>
    </r>
  </si>
  <si>
    <t>1 až 8 znakov ( len číslice a písmená )</t>
  </si>
  <si>
    <r>
      <t xml:space="preserve">V stĺpci AA ( </t>
    </r>
    <r>
      <rPr>
        <b/>
        <sz val="10"/>
        <rFont val="Times New Roman CE"/>
        <family val="1"/>
      </rPr>
      <t>Katalógové číslo</t>
    </r>
    <r>
      <rPr>
        <sz val="10"/>
        <rFont val="Times New Roman CE"/>
        <family val="1"/>
      </rPr>
      <t xml:space="preserve"> ):</t>
    </r>
  </si>
  <si>
    <t>Stavba :STAVEBNÉ A TECHNOLOGICKÉ ÚPRAVY ZŠ LISKOVÁ</t>
  </si>
  <si>
    <t>Objekt :Plynoinštalácia</t>
  </si>
  <si>
    <t>Spracoval: Ing. Miroslav Božek</t>
  </si>
  <si>
    <t>Odberateľ:  OBEC LISKOVÁ, ULICA POD CHOČOM 113, 034 01 LISKOVÁ, OKRES RUŽOMBEROK</t>
  </si>
  <si>
    <t>Projektant:  Ing. Miroslav Božek</t>
  </si>
  <si>
    <t>723220851</t>
  </si>
  <si>
    <t>723220865</t>
  </si>
  <si>
    <t>723220873</t>
  </si>
  <si>
    <t>723220875</t>
  </si>
  <si>
    <t xml:space="preserve"> Stavba :STAVEBNÉ A TECHNOLOGICKÉ ÚPRAVY ZŠ LISKOVÁ</t>
  </si>
  <si>
    <t xml:space="preserve"> Objekt :Plynoinštalácia</t>
  </si>
  <si>
    <t xml:space="preserve"> Projektant: Ing. Miroslav Božek</t>
  </si>
  <si>
    <t xml:space="preserve"> Odberateľ: OBEC LISKOVÁ, ULICA POD CHOČOM 113, 034 01 LISKOVÁ, OKRES RUŽOMBEROK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</si>
</sst>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2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2"/>
      <name val="Times New Roman CE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3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7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4" fillId="37" borderId="8" applyNumberFormat="0" applyAlignment="0" applyProtection="0"/>
    <xf numFmtId="0" fontId="13" fillId="36" borderId="7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0" fillId="4" borderId="10" applyNumberFormat="0" applyAlignment="0" applyProtection="0"/>
    <xf numFmtId="0" fontId="18" fillId="34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36" fillId="0" borderId="12" applyNumberFormat="0" applyFill="0" applyAlignment="0" applyProtection="0"/>
    <xf numFmtId="0" fontId="15" fillId="0" borderId="9" applyNumberFormat="0" applyFill="0" applyAlignment="0" applyProtection="0"/>
    <xf numFmtId="0" fontId="37" fillId="0" borderId="13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4">
      <alignment vertical="center"/>
      <protection/>
    </xf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1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109" applyFont="1">
      <alignment/>
      <protection/>
    </xf>
    <xf numFmtId="0" fontId="19" fillId="0" borderId="0" xfId="109" applyFont="1" applyAlignment="1">
      <alignment horizontal="left" vertical="center"/>
      <protection/>
    </xf>
    <xf numFmtId="0" fontId="20" fillId="0" borderId="0" xfId="109" applyFont="1" applyAlignment="1">
      <alignment horizontal="left" vertical="center"/>
      <protection/>
    </xf>
    <xf numFmtId="0" fontId="19" fillId="0" borderId="15" xfId="109" applyFont="1" applyBorder="1" applyAlignment="1">
      <alignment horizontal="left" vertical="center"/>
      <protection/>
    </xf>
    <xf numFmtId="0" fontId="19" fillId="0" borderId="16" xfId="109" applyFont="1" applyBorder="1" applyAlignment="1">
      <alignment horizontal="left" vertical="center"/>
      <protection/>
    </xf>
    <xf numFmtId="0" fontId="19" fillId="0" borderId="16" xfId="109" applyFont="1" applyBorder="1" applyAlignment="1">
      <alignment horizontal="right" vertical="center"/>
      <protection/>
    </xf>
    <xf numFmtId="0" fontId="19" fillId="0" borderId="17" xfId="109" applyFont="1" applyBorder="1" applyAlignment="1">
      <alignment horizontal="left" vertical="center"/>
      <protection/>
    </xf>
    <xf numFmtId="0" fontId="21" fillId="0" borderId="0" xfId="109" applyFont="1">
      <alignment/>
      <protection/>
    </xf>
    <xf numFmtId="0" fontId="21" fillId="0" borderId="0" xfId="109" applyFont="1" applyProtection="1">
      <alignment/>
      <protection locked="0"/>
    </xf>
    <xf numFmtId="49" fontId="21" fillId="0" borderId="0" xfId="109" applyNumberFormat="1" applyFont="1">
      <alignment/>
      <protection/>
    </xf>
    <xf numFmtId="0" fontId="19" fillId="0" borderId="18" xfId="109" applyFont="1" applyBorder="1" applyAlignment="1">
      <alignment horizontal="left" vertical="center"/>
      <protection/>
    </xf>
    <xf numFmtId="0" fontId="19" fillId="0" borderId="19" xfId="109" applyFont="1" applyBorder="1" applyAlignment="1">
      <alignment horizontal="left" vertical="center"/>
      <protection/>
    </xf>
    <xf numFmtId="0" fontId="19" fillId="0" borderId="19" xfId="109" applyFont="1" applyBorder="1" applyAlignment="1">
      <alignment horizontal="right" vertical="center"/>
      <protection/>
    </xf>
    <xf numFmtId="0" fontId="19" fillId="0" borderId="20" xfId="109" applyFont="1" applyBorder="1" applyAlignment="1">
      <alignment horizontal="left" vertical="center"/>
      <protection/>
    </xf>
    <xf numFmtId="0" fontId="19" fillId="0" borderId="21" xfId="109" applyFont="1" applyBorder="1" applyAlignment="1">
      <alignment horizontal="left" vertical="center"/>
      <protection/>
    </xf>
    <xf numFmtId="0" fontId="19" fillId="0" borderId="22" xfId="109" applyFont="1" applyBorder="1" applyAlignment="1">
      <alignment horizontal="left" vertical="center"/>
      <protection/>
    </xf>
    <xf numFmtId="0" fontId="19" fillId="0" borderId="22" xfId="109" applyFont="1" applyBorder="1" applyAlignment="1">
      <alignment horizontal="right" vertical="center"/>
      <protection/>
    </xf>
    <xf numFmtId="0" fontId="19" fillId="0" borderId="23" xfId="109" applyFont="1" applyBorder="1" applyAlignment="1">
      <alignment horizontal="left" vertical="center"/>
      <protection/>
    </xf>
    <xf numFmtId="49" fontId="19" fillId="0" borderId="16" xfId="109" applyNumberFormat="1" applyFont="1" applyBorder="1" applyAlignment="1">
      <alignment horizontal="right" vertical="center"/>
      <protection/>
    </xf>
    <xf numFmtId="49" fontId="19" fillId="0" borderId="19" xfId="109" applyNumberFormat="1" applyFont="1" applyBorder="1" applyAlignment="1">
      <alignment horizontal="right" vertical="center"/>
      <protection/>
    </xf>
    <xf numFmtId="49" fontId="19" fillId="0" borderId="22" xfId="109" applyNumberFormat="1" applyFont="1" applyBorder="1" applyAlignment="1">
      <alignment horizontal="right" vertical="center"/>
      <protection/>
    </xf>
    <xf numFmtId="0" fontId="19" fillId="0" borderId="15" xfId="109" applyFont="1" applyBorder="1" applyAlignment="1">
      <alignment horizontal="right" vertical="center"/>
      <protection/>
    </xf>
    <xf numFmtId="0" fontId="19" fillId="0" borderId="16" xfId="109" applyFont="1" applyBorder="1" applyAlignment="1">
      <alignment vertical="center"/>
      <protection/>
    </xf>
    <xf numFmtId="166" fontId="19" fillId="0" borderId="16" xfId="109" applyNumberFormat="1" applyFont="1" applyBorder="1" applyAlignment="1">
      <alignment horizontal="left" vertical="center"/>
      <protection/>
    </xf>
    <xf numFmtId="167" fontId="19" fillId="0" borderId="16" xfId="109" applyNumberFormat="1" applyFont="1" applyBorder="1" applyAlignment="1">
      <alignment horizontal="right" vertical="center"/>
      <protection/>
    </xf>
    <xf numFmtId="3" fontId="19" fillId="0" borderId="24" xfId="109" applyNumberFormat="1" applyFont="1" applyBorder="1" applyAlignment="1">
      <alignment horizontal="right" vertical="center"/>
      <protection/>
    </xf>
    <xf numFmtId="3" fontId="19" fillId="0" borderId="17" xfId="109" applyNumberFormat="1" applyFont="1" applyBorder="1" applyAlignment="1">
      <alignment vertical="center"/>
      <protection/>
    </xf>
    <xf numFmtId="0" fontId="19" fillId="0" borderId="25" xfId="109" applyFont="1" applyBorder="1" applyAlignment="1">
      <alignment horizontal="right" vertical="center"/>
      <protection/>
    </xf>
    <xf numFmtId="0" fontId="19" fillId="0" borderId="26" xfId="109" applyFont="1" applyBorder="1" applyAlignment="1">
      <alignment vertical="center"/>
      <protection/>
    </xf>
    <xf numFmtId="166" fontId="19" fillId="0" borderId="26" xfId="109" applyNumberFormat="1" applyFont="1" applyBorder="1" applyAlignment="1">
      <alignment horizontal="left" vertical="center"/>
      <protection/>
    </xf>
    <xf numFmtId="167" fontId="19" fillId="0" borderId="26" xfId="109" applyNumberFormat="1" applyFont="1" applyBorder="1" applyAlignment="1">
      <alignment horizontal="right" vertical="center"/>
      <protection/>
    </xf>
    <xf numFmtId="3" fontId="19" fillId="0" borderId="27" xfId="109" applyNumberFormat="1" applyFont="1" applyBorder="1" applyAlignment="1">
      <alignment horizontal="right" vertical="center"/>
      <protection/>
    </xf>
    <xf numFmtId="0" fontId="19" fillId="0" borderId="26" xfId="109" applyFont="1" applyBorder="1" applyAlignment="1">
      <alignment horizontal="right" vertical="center"/>
      <protection/>
    </xf>
    <xf numFmtId="3" fontId="19" fillId="0" borderId="28" xfId="109" applyNumberFormat="1" applyFont="1" applyBorder="1" applyAlignment="1">
      <alignment vertical="center"/>
      <protection/>
    </xf>
    <xf numFmtId="0" fontId="21" fillId="0" borderId="29" xfId="109" applyFont="1" applyBorder="1" applyAlignment="1">
      <alignment horizontal="center" vertical="center"/>
      <protection/>
    </xf>
    <xf numFmtId="0" fontId="19" fillId="0" borderId="30" xfId="109" applyFont="1" applyBorder="1" applyAlignment="1">
      <alignment horizontal="left" vertical="center"/>
      <protection/>
    </xf>
    <xf numFmtId="0" fontId="19" fillId="0" borderId="30" xfId="109" applyFont="1" applyBorder="1" applyAlignment="1">
      <alignment horizontal="center" vertical="center"/>
      <protection/>
    </xf>
    <xf numFmtId="0" fontId="19" fillId="0" borderId="31" xfId="109" applyFont="1" applyBorder="1" applyAlignment="1">
      <alignment horizontal="center" vertical="center"/>
      <protection/>
    </xf>
    <xf numFmtId="0" fontId="19" fillId="0" borderId="32" xfId="109" applyFont="1" applyBorder="1" applyAlignment="1">
      <alignment horizontal="center" vertical="center"/>
      <protection/>
    </xf>
    <xf numFmtId="0" fontId="19" fillId="0" borderId="33" xfId="109" applyFont="1" applyBorder="1" applyAlignment="1">
      <alignment horizontal="left" vertical="center"/>
      <protection/>
    </xf>
    <xf numFmtId="4" fontId="19" fillId="0" borderId="33" xfId="109" applyNumberFormat="1" applyFont="1" applyBorder="1" applyAlignment="1">
      <alignment horizontal="right" vertical="center"/>
      <protection/>
    </xf>
    <xf numFmtId="4" fontId="19" fillId="0" borderId="34" xfId="109" applyNumberFormat="1" applyFont="1" applyBorder="1" applyAlignment="1">
      <alignment horizontal="right" vertical="center"/>
      <protection/>
    </xf>
    <xf numFmtId="0" fontId="19" fillId="0" borderId="35" xfId="109" applyFont="1" applyBorder="1" applyAlignment="1">
      <alignment horizontal="left" vertical="center"/>
      <protection/>
    </xf>
    <xf numFmtId="10" fontId="19" fillId="0" borderId="36" xfId="109" applyNumberFormat="1" applyFont="1" applyBorder="1" applyAlignment="1">
      <alignment horizontal="right" vertical="center"/>
      <protection/>
    </xf>
    <xf numFmtId="0" fontId="19" fillId="0" borderId="37" xfId="109" applyFont="1" applyBorder="1" applyAlignment="1">
      <alignment horizontal="center" vertical="center"/>
      <protection/>
    </xf>
    <xf numFmtId="0" fontId="19" fillId="0" borderId="14" xfId="109" applyFont="1" applyBorder="1" applyAlignment="1">
      <alignment horizontal="left" vertical="center"/>
      <protection/>
    </xf>
    <xf numFmtId="4" fontId="19" fillId="0" borderId="14" xfId="109" applyNumberFormat="1" applyFont="1" applyBorder="1" applyAlignment="1">
      <alignment horizontal="right" vertical="center"/>
      <protection/>
    </xf>
    <xf numFmtId="4" fontId="19" fillId="0" borderId="38" xfId="109" applyNumberFormat="1" applyFont="1" applyBorder="1" applyAlignment="1">
      <alignment horizontal="right" vertical="center"/>
      <protection/>
    </xf>
    <xf numFmtId="0" fontId="19" fillId="0" borderId="39" xfId="109" applyFont="1" applyBorder="1" applyAlignment="1">
      <alignment horizontal="left" vertical="center"/>
      <protection/>
    </xf>
    <xf numFmtId="10" fontId="19" fillId="0" borderId="40" xfId="109" applyNumberFormat="1" applyFont="1" applyBorder="1" applyAlignment="1">
      <alignment horizontal="right" vertical="center"/>
      <protection/>
    </xf>
    <xf numFmtId="4" fontId="19" fillId="0" borderId="41" xfId="109" applyNumberFormat="1" applyFont="1" applyBorder="1" applyAlignment="1">
      <alignment horizontal="right" vertical="center"/>
      <protection/>
    </xf>
    <xf numFmtId="0" fontId="19" fillId="0" borderId="42" xfId="109" applyFont="1" applyBorder="1" applyAlignment="1">
      <alignment horizontal="center" vertical="center"/>
      <protection/>
    </xf>
    <xf numFmtId="0" fontId="19" fillId="0" borderId="43" xfId="109" applyFont="1" applyBorder="1" applyAlignment="1">
      <alignment horizontal="left" vertical="center"/>
      <protection/>
    </xf>
    <xf numFmtId="4" fontId="19" fillId="0" borderId="43" xfId="109" applyNumberFormat="1" applyFont="1" applyBorder="1" applyAlignment="1">
      <alignment horizontal="right" vertical="center"/>
      <protection/>
    </xf>
    <xf numFmtId="4" fontId="19" fillId="0" borderId="44" xfId="109" applyNumberFormat="1" applyFont="1" applyBorder="1" applyAlignment="1">
      <alignment horizontal="right" vertical="center"/>
      <protection/>
    </xf>
    <xf numFmtId="4" fontId="19" fillId="0" borderId="45" xfId="109" applyNumberFormat="1" applyFont="1" applyBorder="1" applyAlignment="1">
      <alignment horizontal="right" vertical="center"/>
      <protection/>
    </xf>
    <xf numFmtId="0" fontId="19" fillId="0" borderId="43" xfId="109" applyFont="1" applyBorder="1" applyAlignment="1">
      <alignment horizontal="right" vertical="center"/>
      <protection/>
    </xf>
    <xf numFmtId="0" fontId="19" fillId="0" borderId="44" xfId="109" applyFont="1" applyBorder="1" applyAlignment="1">
      <alignment horizontal="left" vertical="center"/>
      <protection/>
    </xf>
    <xf numFmtId="0" fontId="19" fillId="0" borderId="46" xfId="109" applyFont="1" applyBorder="1" applyAlignment="1">
      <alignment horizontal="right" vertical="center"/>
      <protection/>
    </xf>
    <xf numFmtId="0" fontId="19" fillId="0" borderId="47" xfId="109" applyFont="1" applyBorder="1" applyAlignment="1">
      <alignment horizontal="center" vertical="center"/>
      <protection/>
    </xf>
    <xf numFmtId="0" fontId="19" fillId="0" borderId="48" xfId="109" applyFont="1" applyBorder="1" applyAlignment="1">
      <alignment horizontal="left" vertical="center"/>
      <protection/>
    </xf>
    <xf numFmtId="0" fontId="19" fillId="0" borderId="49" xfId="109" applyFont="1" applyBorder="1" applyAlignment="1">
      <alignment horizontal="left" vertical="center"/>
      <protection/>
    </xf>
    <xf numFmtId="0" fontId="19" fillId="0" borderId="50" xfId="109" applyFont="1" applyBorder="1" applyAlignment="1">
      <alignment horizontal="left" vertical="center"/>
      <protection/>
    </xf>
    <xf numFmtId="0" fontId="19" fillId="0" borderId="0" xfId="109" applyFont="1" applyBorder="1" applyAlignment="1">
      <alignment horizontal="left" vertical="center"/>
      <protection/>
    </xf>
    <xf numFmtId="0" fontId="19" fillId="0" borderId="51" xfId="109" applyFont="1" applyBorder="1" applyAlignment="1">
      <alignment horizontal="left" vertical="center"/>
      <protection/>
    </xf>
    <xf numFmtId="0" fontId="19" fillId="0" borderId="40" xfId="109" applyFont="1" applyBorder="1" applyAlignment="1">
      <alignment horizontal="left" vertical="center"/>
      <protection/>
    </xf>
    <xf numFmtId="0" fontId="19" fillId="0" borderId="48" xfId="109" applyFont="1" applyBorder="1" applyAlignment="1">
      <alignment horizontal="right" vertical="center"/>
      <protection/>
    </xf>
    <xf numFmtId="0" fontId="19" fillId="0" borderId="51" xfId="109" applyFont="1" applyBorder="1" applyAlignment="1">
      <alignment horizontal="right" vertical="center"/>
      <protection/>
    </xf>
    <xf numFmtId="0" fontId="19" fillId="0" borderId="52" xfId="109" applyFont="1" applyBorder="1" applyAlignment="1">
      <alignment horizontal="left" vertical="center"/>
      <protection/>
    </xf>
    <xf numFmtId="0" fontId="19" fillId="0" borderId="25" xfId="109" applyFont="1" applyBorder="1" applyAlignment="1">
      <alignment horizontal="left" vertical="center"/>
      <protection/>
    </xf>
    <xf numFmtId="0" fontId="19" fillId="0" borderId="26" xfId="109" applyFont="1" applyBorder="1" applyAlignment="1">
      <alignment horizontal="left" vertical="center"/>
      <protection/>
    </xf>
    <xf numFmtId="0" fontId="19" fillId="0" borderId="28" xfId="109" applyFont="1" applyBorder="1" applyAlignment="1">
      <alignment horizontal="left" vertical="center"/>
      <protection/>
    </xf>
    <xf numFmtId="0" fontId="19" fillId="0" borderId="36" xfId="109" applyFont="1" applyBorder="1" applyAlignment="1">
      <alignment horizontal="right" vertical="center"/>
      <protection/>
    </xf>
    <xf numFmtId="4" fontId="19" fillId="0" borderId="40" xfId="109" applyNumberFormat="1" applyFont="1" applyBorder="1" applyAlignment="1">
      <alignment horizontal="right" vertical="center"/>
      <protection/>
    </xf>
    <xf numFmtId="0" fontId="21" fillId="0" borderId="53" xfId="109" applyFont="1" applyBorder="1" applyAlignment="1">
      <alignment horizontal="center" vertical="center"/>
      <protection/>
    </xf>
    <xf numFmtId="0" fontId="19" fillId="0" borderId="54" xfId="109" applyFont="1" applyBorder="1" applyAlignment="1">
      <alignment horizontal="left" vertical="center"/>
      <protection/>
    </xf>
    <xf numFmtId="0" fontId="19" fillId="0" borderId="55" xfId="109" applyFont="1" applyBorder="1" applyAlignment="1">
      <alignment horizontal="left" vertical="center"/>
      <protection/>
    </xf>
    <xf numFmtId="168" fontId="19" fillId="0" borderId="56" xfId="109" applyNumberFormat="1" applyFont="1" applyBorder="1" applyAlignment="1">
      <alignment horizontal="right" vertical="center"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8" xfId="0" applyFont="1" applyBorder="1" applyAlignment="1" applyProtection="1">
      <alignment horizontal="center"/>
      <protection/>
    </xf>
    <xf numFmtId="0" fontId="19" fillId="0" borderId="59" xfId="0" applyFont="1" applyBorder="1" applyAlignment="1" applyProtection="1">
      <alignment horizontal="center"/>
      <protection/>
    </xf>
    <xf numFmtId="4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70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19" fillId="0" borderId="0" xfId="109" applyNumberFormat="1" applyFont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 horizontal="right"/>
      <protection/>
    </xf>
    <xf numFmtId="4" fontId="19" fillId="0" borderId="0" xfId="0" applyNumberFormat="1" applyFont="1" applyAlignment="1" applyProtection="1">
      <alignment horizontal="right"/>
      <protection/>
    </xf>
    <xf numFmtId="170" fontId="19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59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/>
      <protection/>
    </xf>
    <xf numFmtId="0" fontId="19" fillId="0" borderId="61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1" fillId="0" borderId="0" xfId="0" applyNumberFormat="1" applyFont="1" applyAlignment="1" applyProtection="1">
      <alignment vertical="top"/>
      <protection/>
    </xf>
    <xf numFmtId="169" fontId="21" fillId="0" borderId="0" xfId="0" applyNumberFormat="1" applyFont="1" applyAlignment="1" applyProtection="1">
      <alignment vertical="top"/>
      <protection/>
    </xf>
    <xf numFmtId="170" fontId="21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right" vertical="top" wrapText="1"/>
      <protection/>
    </xf>
    <xf numFmtId="49" fontId="19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/>
      <protection locked="0"/>
    </xf>
    <xf numFmtId="170" fontId="19" fillId="0" borderId="0" xfId="0" applyNumberFormat="1" applyFont="1" applyAlignment="1" applyProtection="1">
      <alignment/>
      <protection locked="0"/>
    </xf>
    <xf numFmtId="0" fontId="19" fillId="0" borderId="57" xfId="0" applyFont="1" applyBorder="1" applyAlignment="1" applyProtection="1">
      <alignment horizontal="left"/>
      <protection locked="0"/>
    </xf>
    <xf numFmtId="0" fontId="19" fillId="0" borderId="57" xfId="0" applyNumberFormat="1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19" fillId="0" borderId="59" xfId="0" applyNumberFormat="1" applyFont="1" applyBorder="1" applyAlignment="1" applyProtection="1">
      <alignment horizontal="center"/>
      <protection locked="0"/>
    </xf>
    <xf numFmtId="0" fontId="23" fillId="5" borderId="62" xfId="0" applyFont="1" applyFill="1" applyBorder="1" applyAlignment="1">
      <alignment vertical="top"/>
    </xf>
    <xf numFmtId="0" fontId="23" fillId="5" borderId="63" xfId="0" applyFont="1" applyFill="1" applyBorder="1" applyAlignment="1">
      <alignment vertical="top"/>
    </xf>
    <xf numFmtId="0" fontId="23" fillId="5" borderId="63" xfId="0" applyFont="1" applyFill="1" applyBorder="1" applyAlignment="1">
      <alignment horizontal="center" vertical="top" wrapText="1"/>
    </xf>
    <xf numFmtId="0" fontId="23" fillId="5" borderId="64" xfId="0" applyFont="1" applyFill="1" applyBorder="1" applyAlignment="1">
      <alignment vertical="top"/>
    </xf>
    <xf numFmtId="0" fontId="24" fillId="0" borderId="65" xfId="0" applyFont="1" applyBorder="1" applyAlignment="1">
      <alignment horizontal="left"/>
    </xf>
    <xf numFmtId="0" fontId="24" fillId="0" borderId="66" xfId="0" applyFont="1" applyBorder="1" applyAlignment="1">
      <alignment/>
    </xf>
    <xf numFmtId="0" fontId="26" fillId="0" borderId="66" xfId="0" applyFont="1" applyBorder="1" applyAlignment="1">
      <alignment horizontal="left"/>
    </xf>
    <xf numFmtId="0" fontId="24" fillId="0" borderId="67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24" fillId="0" borderId="69" xfId="0" applyFont="1" applyBorder="1" applyAlignment="1">
      <alignment/>
    </xf>
    <xf numFmtId="0" fontId="24" fillId="0" borderId="69" xfId="0" applyFont="1" applyBorder="1" applyAlignment="1">
      <alignment horizontal="left"/>
    </xf>
    <xf numFmtId="0" fontId="24" fillId="0" borderId="70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4" fillId="0" borderId="65" xfId="0" applyFont="1" applyBorder="1" applyAlignment="1">
      <alignment horizontal="left" vertical="top" wrapText="1"/>
    </xf>
    <xf numFmtId="0" fontId="24" fillId="0" borderId="66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/>
    </xf>
    <xf numFmtId="0" fontId="24" fillId="0" borderId="71" xfId="0" applyFont="1" applyBorder="1" applyAlignment="1">
      <alignment horizontal="left"/>
    </xf>
    <xf numFmtId="0" fontId="24" fillId="0" borderId="72" xfId="0" applyFont="1" applyBorder="1" applyAlignment="1">
      <alignment/>
    </xf>
    <xf numFmtId="0" fontId="24" fillId="0" borderId="72" xfId="0" applyFont="1" applyBorder="1" applyAlignment="1">
      <alignment horizontal="left"/>
    </xf>
    <xf numFmtId="0" fontId="24" fillId="0" borderId="73" xfId="0" applyFont="1" applyBorder="1" applyAlignment="1">
      <alignment horizontal="left"/>
    </xf>
    <xf numFmtId="0" fontId="28" fillId="46" borderId="48" xfId="0" applyFont="1" applyFill="1" applyBorder="1" applyAlignment="1">
      <alignment vertical="top"/>
    </xf>
    <xf numFmtId="0" fontId="28" fillId="46" borderId="0" xfId="0" applyFont="1" applyFill="1" applyBorder="1" applyAlignment="1">
      <alignment vertical="top" wrapText="1"/>
    </xf>
    <xf numFmtId="0" fontId="28" fillId="46" borderId="51" xfId="0" applyFont="1" applyFill="1" applyBorder="1" applyAlignment="1">
      <alignment vertical="top" wrapText="1"/>
    </xf>
    <xf numFmtId="0" fontId="19" fillId="0" borderId="31" xfId="109" applyFont="1" applyBorder="1" applyAlignment="1">
      <alignment horizontal="center" vertical="center"/>
      <protection/>
    </xf>
    <xf numFmtId="0" fontId="19" fillId="0" borderId="74" xfId="109" applyFont="1" applyBorder="1" applyAlignment="1">
      <alignment horizontal="center" vertical="center"/>
      <protection/>
    </xf>
    <xf numFmtId="0" fontId="19" fillId="0" borderId="75" xfId="109" applyFont="1" applyBorder="1" applyAlignment="1">
      <alignment horizontal="center" vertical="center"/>
      <protection/>
    </xf>
    <xf numFmtId="0" fontId="19" fillId="0" borderId="76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left" wrapText="1"/>
      <protection/>
    </xf>
    <xf numFmtId="0" fontId="19" fillId="0" borderId="59" xfId="0" applyFont="1" applyBorder="1" applyAlignment="1" applyProtection="1">
      <alignment horizontal="left" wrapText="1"/>
      <protection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B3" sqref="B3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/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2:30" s="1" customFormat="1" ht="18" customHeight="1">
      <c r="B2" s="4" t="s">
        <v>365</v>
      </c>
      <c r="C2" s="5"/>
      <c r="D2" s="5"/>
      <c r="E2" s="5"/>
      <c r="F2" s="5"/>
      <c r="G2" s="6"/>
      <c r="H2" s="5"/>
      <c r="I2" s="5"/>
      <c r="J2" s="5" t="s">
        <v>6</v>
      </c>
      <c r="K2" s="5"/>
      <c r="L2" s="5" t="s">
        <v>7</v>
      </c>
      <c r="M2" s="7"/>
      <c r="Z2" s="1" t="s">
        <v>8</v>
      </c>
      <c r="AA2" s="8" t="s">
        <v>9</v>
      </c>
      <c r="AB2" s="9" t="s">
        <v>10</v>
      </c>
      <c r="AC2" s="8"/>
      <c r="AD2" s="10"/>
    </row>
    <row r="3" spans="2:30" s="1" customFormat="1" ht="18" customHeight="1">
      <c r="B3" s="11" t="s">
        <v>366</v>
      </c>
      <c r="C3" s="12"/>
      <c r="D3" s="12"/>
      <c r="E3" s="12"/>
      <c r="F3" s="12"/>
      <c r="G3" s="13"/>
      <c r="H3" s="12"/>
      <c r="I3" s="12"/>
      <c r="J3" s="12" t="s">
        <v>11</v>
      </c>
      <c r="K3" s="12"/>
      <c r="L3" s="12" t="s">
        <v>12</v>
      </c>
      <c r="M3" s="14"/>
      <c r="Z3" s="1" t="s">
        <v>13</v>
      </c>
      <c r="AA3" s="8" t="s">
        <v>14</v>
      </c>
      <c r="AB3" s="9" t="s">
        <v>10</v>
      </c>
      <c r="AC3" s="8" t="s">
        <v>15</v>
      </c>
      <c r="AD3" s="10" t="s">
        <v>16</v>
      </c>
    </row>
    <row r="4" spans="2:30" s="1" customFormat="1" ht="18" customHeight="1">
      <c r="B4" s="15" t="s">
        <v>17</v>
      </c>
      <c r="C4" s="16"/>
      <c r="D4" s="16"/>
      <c r="E4" s="16"/>
      <c r="F4" s="16"/>
      <c r="G4" s="17"/>
      <c r="H4" s="16"/>
      <c r="I4" s="16"/>
      <c r="J4" s="16" t="s">
        <v>18</v>
      </c>
      <c r="K4" s="16"/>
      <c r="L4" s="16" t="s">
        <v>19</v>
      </c>
      <c r="M4" s="18"/>
      <c r="Z4" s="1" t="s">
        <v>20</v>
      </c>
      <c r="AA4" s="8" t="s">
        <v>21</v>
      </c>
      <c r="AB4" s="9" t="s">
        <v>10</v>
      </c>
      <c r="AC4" s="8"/>
      <c r="AD4" s="10"/>
    </row>
    <row r="5" spans="2:30" s="1" customFormat="1" ht="18" customHeight="1">
      <c r="B5" s="4" t="s">
        <v>368</v>
      </c>
      <c r="C5" s="5"/>
      <c r="D5" s="5"/>
      <c r="E5" s="5"/>
      <c r="F5" s="5"/>
      <c r="G5" s="19"/>
      <c r="H5" s="5"/>
      <c r="I5" s="5"/>
      <c r="J5" s="5" t="s">
        <v>22</v>
      </c>
      <c r="K5" s="5"/>
      <c r="L5" s="5" t="s">
        <v>23</v>
      </c>
      <c r="M5" s="7" t="s">
        <v>24</v>
      </c>
      <c r="Z5" s="1" t="s">
        <v>25</v>
      </c>
      <c r="AA5" s="8" t="s">
        <v>14</v>
      </c>
      <c r="AB5" s="9" t="s">
        <v>10</v>
      </c>
      <c r="AC5" s="8" t="s">
        <v>15</v>
      </c>
      <c r="AD5" s="10" t="s">
        <v>16</v>
      </c>
    </row>
    <row r="6" spans="2:30" s="1" customFormat="1" ht="18" customHeight="1">
      <c r="B6" s="11" t="s">
        <v>26</v>
      </c>
      <c r="C6" s="12"/>
      <c r="D6" s="12"/>
      <c r="E6" s="12"/>
      <c r="F6" s="12"/>
      <c r="G6" s="20"/>
      <c r="H6" s="12"/>
      <c r="I6" s="12"/>
      <c r="J6" s="12" t="s">
        <v>22</v>
      </c>
      <c r="K6" s="12"/>
      <c r="L6" s="12" t="s">
        <v>23</v>
      </c>
      <c r="M6" s="14" t="s">
        <v>24</v>
      </c>
      <c r="Z6" s="1" t="s">
        <v>27</v>
      </c>
      <c r="AA6" s="8" t="s">
        <v>28</v>
      </c>
      <c r="AB6" s="9" t="s">
        <v>10</v>
      </c>
      <c r="AC6" s="8" t="s">
        <v>15</v>
      </c>
      <c r="AD6" s="10" t="s">
        <v>16</v>
      </c>
    </row>
    <row r="7" spans="2:13" s="1" customFormat="1" ht="18" customHeight="1">
      <c r="B7" s="15" t="s">
        <v>367</v>
      </c>
      <c r="C7" s="16"/>
      <c r="D7" s="16"/>
      <c r="E7" s="16"/>
      <c r="F7" s="16"/>
      <c r="G7" s="21"/>
      <c r="H7" s="16"/>
      <c r="I7" s="16"/>
      <c r="J7" s="16" t="s">
        <v>22</v>
      </c>
      <c r="K7" s="16"/>
      <c r="L7" s="16" t="s">
        <v>23</v>
      </c>
      <c r="M7" s="18" t="s">
        <v>24</v>
      </c>
    </row>
    <row r="8" spans="2:13" s="1" customFormat="1" ht="18" customHeight="1">
      <c r="B8" s="22"/>
      <c r="C8" s="23"/>
      <c r="D8" s="24"/>
      <c r="E8" s="25"/>
      <c r="F8" s="26">
        <f>IF(B8&lt;&gt;0,ROUND($M$26/B8,0),0)</f>
        <v>0</v>
      </c>
      <c r="G8" s="19"/>
      <c r="H8" s="23"/>
      <c r="I8" s="26">
        <f>IF(G8&lt;&gt;0,ROUND($M$26/G8,0),0)</f>
        <v>0</v>
      </c>
      <c r="J8" s="6"/>
      <c r="K8" s="23"/>
      <c r="L8" s="25"/>
      <c r="M8" s="27">
        <f>IF(J8&lt;&gt;0,ROUND($M$26/J8,0),0)</f>
        <v>0</v>
      </c>
    </row>
    <row r="9" spans="2:13" s="1" customFormat="1" ht="18" customHeight="1">
      <c r="B9" s="28"/>
      <c r="C9" s="29"/>
      <c r="D9" s="30"/>
      <c r="E9" s="31"/>
      <c r="F9" s="32">
        <f>IF(B9&lt;&gt;0,ROUND($M$26/B9,0),0)</f>
        <v>0</v>
      </c>
      <c r="G9" s="33"/>
      <c r="H9" s="29"/>
      <c r="I9" s="32">
        <f>IF(G9&lt;&gt;0,ROUND($M$26/G9,0),0)</f>
        <v>0</v>
      </c>
      <c r="J9" s="33"/>
      <c r="K9" s="29"/>
      <c r="L9" s="31"/>
      <c r="M9" s="34">
        <f>IF(J9&lt;&gt;0,ROUND($M$26/J9,0),0)</f>
        <v>0</v>
      </c>
    </row>
    <row r="10" spans="2:13" s="1" customFormat="1" ht="18" customHeight="1">
      <c r="B10" s="35" t="s">
        <v>29</v>
      </c>
      <c r="C10" s="36" t="s">
        <v>30</v>
      </c>
      <c r="D10" s="37" t="s">
        <v>31</v>
      </c>
      <c r="E10" s="37" t="s">
        <v>32</v>
      </c>
      <c r="F10" s="38" t="s">
        <v>33</v>
      </c>
      <c r="G10" s="35" t="s">
        <v>34</v>
      </c>
      <c r="H10" s="164" t="s">
        <v>35</v>
      </c>
      <c r="I10" s="164"/>
      <c r="J10" s="35" t="s">
        <v>36</v>
      </c>
      <c r="K10" s="164" t="s">
        <v>37</v>
      </c>
      <c r="L10" s="164"/>
      <c r="M10" s="164"/>
    </row>
    <row r="11" spans="2:13" s="1" customFormat="1" ht="18" customHeight="1">
      <c r="B11" s="39">
        <v>1</v>
      </c>
      <c r="C11" s="40" t="s">
        <v>38</v>
      </c>
      <c r="D11" s="41"/>
      <c r="E11" s="41"/>
      <c r="F11" s="42">
        <f>D11+E11</f>
        <v>0</v>
      </c>
      <c r="G11" s="39">
        <v>6</v>
      </c>
      <c r="H11" s="40" t="s">
        <v>39</v>
      </c>
      <c r="I11" s="42">
        <v>0</v>
      </c>
      <c r="J11" s="39">
        <v>11</v>
      </c>
      <c r="K11" s="43" t="s">
        <v>40</v>
      </c>
      <c r="L11" s="44">
        <v>0</v>
      </c>
      <c r="M11" s="42">
        <v>0</v>
      </c>
    </row>
    <row r="12" spans="2:13" s="1" customFormat="1" ht="18" customHeight="1">
      <c r="B12" s="45">
        <v>2</v>
      </c>
      <c r="C12" s="46" t="s">
        <v>41</v>
      </c>
      <c r="D12" s="47">
        <f>Prehlad!H56</f>
        <v>1169.2199999999998</v>
      </c>
      <c r="E12" s="47">
        <f>Prehlad!I56</f>
        <v>245.67000000000002</v>
      </c>
      <c r="F12" s="42">
        <f>D12+E12</f>
        <v>1414.8899999999999</v>
      </c>
      <c r="G12" s="45">
        <v>7</v>
      </c>
      <c r="H12" s="46" t="s">
        <v>42</v>
      </c>
      <c r="I12" s="48">
        <v>0</v>
      </c>
      <c r="J12" s="45">
        <v>12</v>
      </c>
      <c r="K12" s="49" t="s">
        <v>43</v>
      </c>
      <c r="L12" s="50">
        <v>0</v>
      </c>
      <c r="M12" s="48">
        <v>0</v>
      </c>
    </row>
    <row r="13" spans="2:13" s="1" customFormat="1" ht="18" customHeight="1">
      <c r="B13" s="45">
        <v>3</v>
      </c>
      <c r="C13" s="46" t="s">
        <v>44</v>
      </c>
      <c r="D13" s="47">
        <f>Prehlad!H70</f>
        <v>150.98999999999998</v>
      </c>
      <c r="E13" s="47">
        <f>Prehlad!I70</f>
        <v>0</v>
      </c>
      <c r="F13" s="42">
        <f>D13+E13</f>
        <v>150.98999999999998</v>
      </c>
      <c r="G13" s="45">
        <v>8</v>
      </c>
      <c r="H13" s="46" t="s">
        <v>45</v>
      </c>
      <c r="I13" s="48">
        <v>0</v>
      </c>
      <c r="J13" s="45">
        <v>13</v>
      </c>
      <c r="K13" s="49" t="s">
        <v>46</v>
      </c>
      <c r="L13" s="50">
        <v>0</v>
      </c>
      <c r="M13" s="48">
        <v>0</v>
      </c>
    </row>
    <row r="14" spans="2:13" s="1" customFormat="1" ht="18" customHeight="1">
      <c r="B14" s="45">
        <v>4</v>
      </c>
      <c r="C14" s="46" t="s">
        <v>47</v>
      </c>
      <c r="D14" s="47"/>
      <c r="E14" s="47"/>
      <c r="F14" s="51">
        <f>D14+E14</f>
        <v>0</v>
      </c>
      <c r="G14" s="45">
        <v>9</v>
      </c>
      <c r="H14" s="46" t="s">
        <v>17</v>
      </c>
      <c r="I14" s="48">
        <v>0</v>
      </c>
      <c r="J14" s="45">
        <v>14</v>
      </c>
      <c r="K14" s="49" t="s">
        <v>17</v>
      </c>
      <c r="L14" s="50">
        <v>0</v>
      </c>
      <c r="M14" s="48">
        <v>0</v>
      </c>
    </row>
    <row r="15" spans="2:13" s="1" customFormat="1" ht="18" customHeight="1">
      <c r="B15" s="52">
        <v>5</v>
      </c>
      <c r="C15" s="53" t="s">
        <v>48</v>
      </c>
      <c r="D15" s="54">
        <f>SUM(D11:D14)</f>
        <v>1320.2099999999998</v>
      </c>
      <c r="E15" s="55">
        <f>SUM(E11:E14)</f>
        <v>245.67000000000002</v>
      </c>
      <c r="F15" s="56">
        <f>SUM(F11:F14)</f>
        <v>1565.8799999999999</v>
      </c>
      <c r="G15" s="52">
        <v>10</v>
      </c>
      <c r="H15" s="57" t="s">
        <v>49</v>
      </c>
      <c r="I15" s="56">
        <f>SUM(I11:I14)</f>
        <v>0</v>
      </c>
      <c r="J15" s="52">
        <v>15</v>
      </c>
      <c r="K15" s="58"/>
      <c r="L15" s="59" t="s">
        <v>50</v>
      </c>
      <c r="M15" s="56">
        <f>SUM(M11:M14)</f>
        <v>0</v>
      </c>
    </row>
    <row r="16" spans="2:13" s="1" customFormat="1" ht="18" customHeight="1">
      <c r="B16" s="165" t="s">
        <v>51</v>
      </c>
      <c r="C16" s="165"/>
      <c r="D16" s="165"/>
      <c r="E16" s="165"/>
      <c r="F16" s="60"/>
      <c r="G16" s="166" t="s">
        <v>52</v>
      </c>
      <c r="H16" s="166"/>
      <c r="I16" s="166"/>
      <c r="J16" s="35" t="s">
        <v>53</v>
      </c>
      <c r="K16" s="164" t="s">
        <v>54</v>
      </c>
      <c r="L16" s="164"/>
      <c r="M16" s="164"/>
    </row>
    <row r="17" spans="2:13" s="1" customFormat="1" ht="18" customHeight="1">
      <c r="B17" s="61"/>
      <c r="C17" s="62" t="s">
        <v>55</v>
      </c>
      <c r="D17" s="62"/>
      <c r="E17" s="62" t="s">
        <v>56</v>
      </c>
      <c r="F17" s="63"/>
      <c r="G17" s="61"/>
      <c r="H17" s="64"/>
      <c r="I17" s="65"/>
      <c r="J17" s="45">
        <v>16</v>
      </c>
      <c r="K17" s="49" t="s">
        <v>57</v>
      </c>
      <c r="L17" s="66"/>
      <c r="M17" s="48">
        <v>0</v>
      </c>
    </row>
    <row r="18" spans="2:13" s="1" customFormat="1" ht="18" customHeight="1">
      <c r="B18" s="67"/>
      <c r="C18" s="64" t="s">
        <v>58</v>
      </c>
      <c r="D18" s="64"/>
      <c r="E18" s="64"/>
      <c r="F18" s="68"/>
      <c r="G18" s="67"/>
      <c r="H18" s="64" t="s">
        <v>55</v>
      </c>
      <c r="I18" s="65"/>
      <c r="J18" s="45">
        <v>17</v>
      </c>
      <c r="K18" s="49" t="s">
        <v>59</v>
      </c>
      <c r="L18" s="66"/>
      <c r="M18" s="48">
        <v>0</v>
      </c>
    </row>
    <row r="19" spans="2:13" s="1" customFormat="1" ht="18" customHeight="1">
      <c r="B19" s="67"/>
      <c r="C19" s="64"/>
      <c r="D19" s="64"/>
      <c r="E19" s="64"/>
      <c r="F19" s="68"/>
      <c r="G19" s="67"/>
      <c r="H19" s="69"/>
      <c r="I19" s="65"/>
      <c r="J19" s="45">
        <v>18</v>
      </c>
      <c r="K19" s="49" t="s">
        <v>60</v>
      </c>
      <c r="L19" s="66"/>
      <c r="M19" s="48">
        <v>0</v>
      </c>
    </row>
    <row r="20" spans="2:13" s="1" customFormat="1" ht="18" customHeight="1">
      <c r="B20" s="67"/>
      <c r="C20" s="64"/>
      <c r="D20" s="64"/>
      <c r="E20" s="64"/>
      <c r="F20" s="68"/>
      <c r="G20" s="67"/>
      <c r="H20" s="62" t="s">
        <v>56</v>
      </c>
      <c r="I20" s="65"/>
      <c r="J20" s="45">
        <v>19</v>
      </c>
      <c r="K20" s="49" t="s">
        <v>17</v>
      </c>
      <c r="L20" s="66"/>
      <c r="M20" s="48">
        <v>0</v>
      </c>
    </row>
    <row r="21" spans="2:13" s="1" customFormat="1" ht="18" customHeight="1">
      <c r="B21" s="70"/>
      <c r="C21" s="71"/>
      <c r="D21" s="71"/>
      <c r="E21" s="71"/>
      <c r="F21" s="72"/>
      <c r="G21" s="61"/>
      <c r="H21" s="64" t="s">
        <v>58</v>
      </c>
      <c r="I21" s="65"/>
      <c r="J21" s="52">
        <v>20</v>
      </c>
      <c r="K21" s="58"/>
      <c r="L21" s="59" t="s">
        <v>61</v>
      </c>
      <c r="M21" s="56">
        <f>SUM(M17:M20)</f>
        <v>0</v>
      </c>
    </row>
    <row r="22" spans="2:13" s="1" customFormat="1" ht="18" customHeight="1">
      <c r="B22" s="165" t="s">
        <v>62</v>
      </c>
      <c r="C22" s="165"/>
      <c r="D22" s="165"/>
      <c r="E22" s="165"/>
      <c r="F22" s="60"/>
      <c r="G22" s="61"/>
      <c r="H22" s="64"/>
      <c r="I22" s="65"/>
      <c r="J22" s="35" t="s">
        <v>63</v>
      </c>
      <c r="K22" s="164" t="s">
        <v>64</v>
      </c>
      <c r="L22" s="164"/>
      <c r="M22" s="164"/>
    </row>
    <row r="23" spans="2:13" s="1" customFormat="1" ht="18" customHeight="1">
      <c r="B23" s="61"/>
      <c r="C23" s="62" t="s">
        <v>55</v>
      </c>
      <c r="D23" s="62"/>
      <c r="E23" s="62" t="s">
        <v>56</v>
      </c>
      <c r="F23" s="63"/>
      <c r="G23" s="61"/>
      <c r="H23" s="64"/>
      <c r="I23" s="65"/>
      <c r="J23" s="39">
        <v>21</v>
      </c>
      <c r="K23" s="43"/>
      <c r="L23" s="73" t="s">
        <v>65</v>
      </c>
      <c r="M23" s="42">
        <f>ROUND(F15,2)+I15+M15+M21</f>
        <v>1565.88</v>
      </c>
    </row>
    <row r="24" spans="2:13" s="1" customFormat="1" ht="18" customHeight="1">
      <c r="B24" s="67"/>
      <c r="C24" s="64" t="s">
        <v>58</v>
      </c>
      <c r="D24" s="64"/>
      <c r="E24" s="64"/>
      <c r="F24" s="68"/>
      <c r="G24" s="61"/>
      <c r="H24" s="64"/>
      <c r="I24" s="65"/>
      <c r="J24" s="45">
        <v>22</v>
      </c>
      <c r="K24" s="49" t="s">
        <v>66</v>
      </c>
      <c r="L24" s="74">
        <f>M23-L25</f>
        <v>1565.88</v>
      </c>
      <c r="M24" s="48">
        <f>ROUND((L24*20)/100,2)</f>
        <v>313.18</v>
      </c>
    </row>
    <row r="25" spans="2:13" s="1" customFormat="1" ht="18" customHeight="1">
      <c r="B25" s="67"/>
      <c r="C25" s="64"/>
      <c r="D25" s="64"/>
      <c r="E25" s="64"/>
      <c r="F25" s="68"/>
      <c r="G25" s="61"/>
      <c r="H25" s="64"/>
      <c r="I25" s="65"/>
      <c r="J25" s="45">
        <v>23</v>
      </c>
      <c r="K25" s="49" t="s">
        <v>67</v>
      </c>
      <c r="L25" s="74">
        <f>SUMIF(Prehlad!O11:O9999,0,Prehlad!J11:J9999)</f>
        <v>0</v>
      </c>
      <c r="M25" s="48">
        <f>ROUND((L25*0)/100,2)</f>
        <v>0</v>
      </c>
    </row>
    <row r="26" spans="2:13" s="1" customFormat="1" ht="18" customHeight="1">
      <c r="B26" s="67"/>
      <c r="C26" s="64"/>
      <c r="D26" s="64"/>
      <c r="E26" s="64"/>
      <c r="F26" s="68"/>
      <c r="G26" s="61"/>
      <c r="H26" s="64"/>
      <c r="I26" s="65"/>
      <c r="J26" s="52">
        <v>24</v>
      </c>
      <c r="K26" s="58"/>
      <c r="L26" s="59" t="s">
        <v>68</v>
      </c>
      <c r="M26" s="56">
        <f>M23+M24+M25</f>
        <v>1879.0600000000002</v>
      </c>
    </row>
    <row r="27" spans="2:13" s="1" customFormat="1" ht="16.5" customHeight="1">
      <c r="B27" s="70"/>
      <c r="C27" s="71"/>
      <c r="D27" s="71"/>
      <c r="E27" s="71"/>
      <c r="F27" s="72"/>
      <c r="G27" s="70"/>
      <c r="H27" s="71"/>
      <c r="I27" s="72"/>
      <c r="J27" s="75" t="s">
        <v>69</v>
      </c>
      <c r="K27" s="76" t="s">
        <v>70</v>
      </c>
      <c r="L27" s="77"/>
      <c r="M27" s="78">
        <v>0</v>
      </c>
    </row>
    <row r="28" s="1" customFormat="1" ht="14.25" customHeight="1"/>
  </sheetData>
  <sheetProtection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showGridLines="0" zoomScalePageLayoutView="0" workbookViewId="0" topLeftCell="A1">
      <selection activeCell="A26" sqref="A26"/>
    </sheetView>
  </sheetViews>
  <sheetFormatPr defaultColWidth="9.140625" defaultRowHeight="13.5" customHeight="1"/>
  <cols>
    <col min="1" max="1" width="45.8515625" style="79" customWidth="1"/>
    <col min="2" max="2" width="14.28125" style="80" customWidth="1"/>
    <col min="3" max="3" width="13.57421875" style="80" customWidth="1"/>
    <col min="4" max="4" width="11.57421875" style="80" customWidth="1"/>
    <col min="5" max="5" width="12.140625" style="81" customWidth="1"/>
    <col min="6" max="6" width="10.140625" style="82" customWidth="1"/>
    <col min="7" max="7" width="9.140625" style="82" customWidth="1"/>
    <col min="8" max="23" width="9.140625" style="79" customWidth="1"/>
    <col min="24" max="25" width="5.7109375" style="79" customWidth="1"/>
    <col min="26" max="26" width="6.57421875" style="79" customWidth="1"/>
    <col min="27" max="27" width="24.28125" style="79" customWidth="1"/>
    <col min="28" max="28" width="4.28125" style="79" customWidth="1"/>
    <col min="29" max="29" width="8.28125" style="79" customWidth="1"/>
    <col min="30" max="30" width="8.7109375" style="79" customWidth="1"/>
    <col min="31" max="16384" width="9.140625" style="79" customWidth="1"/>
  </cols>
  <sheetData>
    <row r="1" spans="1:30" ht="12.75">
      <c r="A1" s="83" t="s">
        <v>359</v>
      </c>
      <c r="B1" s="79"/>
      <c r="C1" s="79"/>
      <c r="E1" s="83" t="s">
        <v>358</v>
      </c>
      <c r="F1" s="79"/>
      <c r="G1" s="79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1:30" ht="12.75">
      <c r="A2" s="83" t="s">
        <v>360</v>
      </c>
      <c r="B2" s="79"/>
      <c r="C2" s="79"/>
      <c r="E2" s="83" t="s">
        <v>11</v>
      </c>
      <c r="F2" s="79"/>
      <c r="G2" s="79"/>
      <c r="Z2" s="1" t="s">
        <v>8</v>
      </c>
      <c r="AA2" s="8" t="s">
        <v>73</v>
      </c>
      <c r="AB2" s="9" t="s">
        <v>10</v>
      </c>
      <c r="AC2" s="8"/>
      <c r="AD2" s="10"/>
    </row>
    <row r="3" spans="1:30" ht="12.75">
      <c r="A3" s="83" t="s">
        <v>74</v>
      </c>
      <c r="B3" s="79"/>
      <c r="C3" s="79"/>
      <c r="E3" s="83" t="s">
        <v>75</v>
      </c>
      <c r="F3" s="79"/>
      <c r="G3" s="79"/>
      <c r="Z3" s="1" t="s">
        <v>13</v>
      </c>
      <c r="AA3" s="8" t="s">
        <v>76</v>
      </c>
      <c r="AB3" s="9" t="s">
        <v>10</v>
      </c>
      <c r="AC3" s="8" t="s">
        <v>15</v>
      </c>
      <c r="AD3" s="10" t="s">
        <v>16</v>
      </c>
    </row>
    <row r="4" spans="2:30" ht="12.75">
      <c r="B4" s="79"/>
      <c r="C4" s="79"/>
      <c r="D4" s="79"/>
      <c r="E4" s="79"/>
      <c r="F4" s="79"/>
      <c r="G4" s="79"/>
      <c r="Z4" s="1" t="s">
        <v>20</v>
      </c>
      <c r="AA4" s="8" t="s">
        <v>77</v>
      </c>
      <c r="AB4" s="9" t="s">
        <v>10</v>
      </c>
      <c r="AC4" s="8"/>
      <c r="AD4" s="10"/>
    </row>
    <row r="5" spans="1:30" ht="12.75">
      <c r="A5" s="83" t="s">
        <v>356</v>
      </c>
      <c r="B5" s="79"/>
      <c r="C5" s="79"/>
      <c r="D5" s="79"/>
      <c r="E5" s="79"/>
      <c r="F5" s="79"/>
      <c r="G5" s="79"/>
      <c r="Z5" s="1" t="s">
        <v>25</v>
      </c>
      <c r="AA5" s="8" t="s">
        <v>76</v>
      </c>
      <c r="AB5" s="9" t="s">
        <v>10</v>
      </c>
      <c r="AC5" s="8" t="s">
        <v>15</v>
      </c>
      <c r="AD5" s="10" t="s">
        <v>16</v>
      </c>
    </row>
    <row r="6" spans="1:30" ht="12.75">
      <c r="A6" s="83" t="s">
        <v>357</v>
      </c>
      <c r="B6" s="79"/>
      <c r="C6" s="79"/>
      <c r="D6" s="79"/>
      <c r="E6" s="79"/>
      <c r="F6" s="79"/>
      <c r="G6" s="79"/>
      <c r="Z6" s="79" t="s">
        <v>27</v>
      </c>
      <c r="AA6" s="8" t="s">
        <v>78</v>
      </c>
      <c r="AB6" s="9" t="s">
        <v>10</v>
      </c>
      <c r="AC6" s="8" t="s">
        <v>15</v>
      </c>
      <c r="AD6" s="10" t="s">
        <v>16</v>
      </c>
    </row>
    <row r="7" spans="1:7" ht="12.75">
      <c r="A7" s="83"/>
      <c r="B7" s="79"/>
      <c r="C7" s="79"/>
      <c r="D7" s="79"/>
      <c r="E7" s="79"/>
      <c r="F7" s="79"/>
      <c r="G7" s="79"/>
    </row>
    <row r="8" spans="2:7" ht="13.5">
      <c r="B8" s="84" t="str">
        <f>CONCATENATE(AA2," ",AB2," ",AC2," ",AD2)</f>
        <v>Rekapitulácia rozpočtu v EUR  </v>
      </c>
      <c r="G8" s="79"/>
    </row>
    <row r="9" spans="1:7" ht="12.75">
      <c r="A9" s="85" t="s">
        <v>79</v>
      </c>
      <c r="B9" s="85" t="s">
        <v>31</v>
      </c>
      <c r="C9" s="85" t="s">
        <v>80</v>
      </c>
      <c r="D9" s="85" t="s">
        <v>81</v>
      </c>
      <c r="E9" s="86" t="s">
        <v>82</v>
      </c>
      <c r="F9" s="86" t="s">
        <v>83</v>
      </c>
      <c r="G9" s="86" t="s">
        <v>84</v>
      </c>
    </row>
    <row r="10" spans="1:7" ht="12.75">
      <c r="A10" s="87"/>
      <c r="B10" s="87"/>
      <c r="C10" s="87" t="s">
        <v>85</v>
      </c>
      <c r="D10" s="87"/>
      <c r="E10" s="86" t="s">
        <v>81</v>
      </c>
      <c r="F10" s="86" t="s">
        <v>81</v>
      </c>
      <c r="G10" s="86" t="s">
        <v>81</v>
      </c>
    </row>
    <row r="13" spans="1:7" ht="13.5" customHeight="1">
      <c r="A13" s="79" t="s">
        <v>86</v>
      </c>
      <c r="B13" s="80">
        <f>Prehlad!H22</f>
        <v>57.41</v>
      </c>
      <c r="C13" s="80">
        <f>Prehlad!I22</f>
        <v>0</v>
      </c>
      <c r="D13" s="80">
        <f>Prehlad!J22</f>
        <v>57.41</v>
      </c>
      <c r="E13" s="81">
        <f>Prehlad!L22</f>
        <v>0.005292000000000001</v>
      </c>
      <c r="F13" s="82">
        <f>Prehlad!N22</f>
        <v>0.1368</v>
      </c>
      <c r="G13" s="82">
        <f>Prehlad!W22</f>
        <v>2.9229999999999996</v>
      </c>
    </row>
    <row r="14" spans="1:7" ht="13.5" customHeight="1">
      <c r="A14" s="79" t="s">
        <v>87</v>
      </c>
      <c r="B14" s="80">
        <f>Prehlad!H43</f>
        <v>595.4199999999998</v>
      </c>
      <c r="C14" s="80">
        <f>Prehlad!I43</f>
        <v>245.67000000000002</v>
      </c>
      <c r="D14" s="80">
        <f>Prehlad!J43</f>
        <v>841.0899999999999</v>
      </c>
      <c r="E14" s="81">
        <f>Prehlad!L43</f>
        <v>0.097439</v>
      </c>
      <c r="F14" s="82">
        <f>Prehlad!N43</f>
        <v>0</v>
      </c>
      <c r="G14" s="82">
        <f>Prehlad!W43</f>
        <v>28.720000000000002</v>
      </c>
    </row>
    <row r="15" spans="1:7" ht="13.5" customHeight="1">
      <c r="A15" s="79" t="s">
        <v>88</v>
      </c>
      <c r="B15" s="80">
        <f>Prehlad!H49</f>
        <v>500.52000000000004</v>
      </c>
      <c r="C15" s="80">
        <f>Prehlad!I49</f>
        <v>0</v>
      </c>
      <c r="D15" s="80">
        <f>Prehlad!J49</f>
        <v>500.52000000000004</v>
      </c>
      <c r="E15" s="81">
        <f>Prehlad!L49</f>
        <v>0.015080000000000001</v>
      </c>
      <c r="F15" s="82">
        <f>Prehlad!N49</f>
        <v>0</v>
      </c>
      <c r="G15" s="82">
        <f>Prehlad!W49</f>
        <v>2.868</v>
      </c>
    </row>
    <row r="16" spans="1:7" ht="13.5" customHeight="1">
      <c r="A16" s="79" t="s">
        <v>89</v>
      </c>
      <c r="B16" s="80">
        <f>Prehlad!H54</f>
        <v>15.870000000000001</v>
      </c>
      <c r="C16" s="80">
        <f>Prehlad!I54</f>
        <v>0</v>
      </c>
      <c r="D16" s="80">
        <f>Prehlad!J54</f>
        <v>15.870000000000001</v>
      </c>
      <c r="E16" s="81">
        <f>Prehlad!L54</f>
        <v>0.0009090000000000001</v>
      </c>
      <c r="F16" s="82">
        <f>Prehlad!N54</f>
        <v>0</v>
      </c>
      <c r="G16" s="82">
        <f>Prehlad!W54</f>
        <v>0.923</v>
      </c>
    </row>
    <row r="17" spans="1:7" ht="13.5" customHeight="1">
      <c r="A17" s="79" t="s">
        <v>90</v>
      </c>
      <c r="B17" s="80">
        <f>Prehlad!H56</f>
        <v>1169.2199999999998</v>
      </c>
      <c r="C17" s="80">
        <f>Prehlad!I56</f>
        <v>245.67000000000002</v>
      </c>
      <c r="D17" s="80">
        <f>Prehlad!J56</f>
        <v>1414.8899999999999</v>
      </c>
      <c r="E17" s="81">
        <f>Prehlad!L56</f>
        <v>0.11871999999999999</v>
      </c>
      <c r="F17" s="82">
        <f>Prehlad!N56</f>
        <v>0.1368</v>
      </c>
      <c r="G17" s="82">
        <f>Prehlad!W56</f>
        <v>35.434000000000005</v>
      </c>
    </row>
    <row r="19" spans="1:7" ht="13.5" customHeight="1">
      <c r="A19" s="79" t="s">
        <v>91</v>
      </c>
      <c r="B19" s="80">
        <f>Prehlad!H70</f>
        <v>150.98999999999998</v>
      </c>
      <c r="C19" s="80">
        <f>Prehlad!I70</f>
        <v>0</v>
      </c>
      <c r="D19" s="80">
        <f>Prehlad!J70</f>
        <v>150.98999999999998</v>
      </c>
      <c r="E19" s="81">
        <f>Prehlad!L70</f>
        <v>0.0012690000000000002</v>
      </c>
      <c r="F19" s="82">
        <f>Prehlad!N70</f>
        <v>0</v>
      </c>
      <c r="G19" s="82">
        <f>Prehlad!W70</f>
        <v>4.973999999999999</v>
      </c>
    </row>
    <row r="22" spans="1:7" ht="13.5" customHeight="1">
      <c r="A22" s="83" t="s">
        <v>92</v>
      </c>
      <c r="B22" s="88">
        <f>Prehlad!H72</f>
        <v>1320.2099999999998</v>
      </c>
      <c r="C22" s="88">
        <f>Prehlad!I72</f>
        <v>245.67000000000002</v>
      </c>
      <c r="D22" s="88">
        <f>Prehlad!J72</f>
        <v>1565.8799999999999</v>
      </c>
      <c r="E22" s="89">
        <f>Prehlad!L72</f>
        <v>0.119989</v>
      </c>
      <c r="F22" s="90">
        <f>Prehlad!N72</f>
        <v>0.1368</v>
      </c>
      <c r="G22" s="90">
        <f>Prehlad!W72</f>
        <v>40.408</v>
      </c>
    </row>
    <row r="68" ht="13.5" customHeight="1">
      <c r="A68" s="79" t="s">
        <v>93</v>
      </c>
    </row>
  </sheetData>
  <sheetProtection/>
  <printOptions horizontalCentered="1"/>
  <pageMargins left="0.2361111111111111" right="0.2361111111111111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zoomScalePageLayoutView="0"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1" sqref="H1"/>
    </sheetView>
  </sheetViews>
  <sheetFormatPr defaultColWidth="9.140625" defaultRowHeight="12.75"/>
  <cols>
    <col min="1" max="1" width="4.140625" style="91" customWidth="1"/>
    <col min="2" max="2" width="5.28125" style="92" customWidth="1"/>
    <col min="3" max="3" width="13.57421875" style="93" customWidth="1"/>
    <col min="4" max="4" width="40.8515625" style="94" customWidth="1"/>
    <col min="5" max="5" width="10.140625" style="95" customWidth="1"/>
    <col min="6" max="6" width="5.8515625" style="96" customWidth="1"/>
    <col min="7" max="7" width="9.140625" style="97" customWidth="1"/>
    <col min="8" max="9" width="11.28125" style="97" customWidth="1"/>
    <col min="10" max="10" width="0" style="97" hidden="1" customWidth="1"/>
    <col min="11" max="11" width="7.140625" style="98" hidden="1" customWidth="1"/>
    <col min="12" max="12" width="8.140625" style="98" hidden="1" customWidth="1"/>
    <col min="13" max="13" width="7.140625" style="95" hidden="1" customWidth="1"/>
    <col min="14" max="14" width="8.140625" style="95" hidden="1" customWidth="1"/>
    <col min="15" max="15" width="3.57421875" style="96" hidden="1" customWidth="1"/>
    <col min="16" max="16" width="12.7109375" style="96" hidden="1" customWidth="1"/>
    <col min="17" max="19" width="0" style="95" hidden="1" customWidth="1"/>
    <col min="20" max="20" width="10.57421875" style="99" hidden="1" customWidth="1"/>
    <col min="21" max="21" width="10.28125" style="99" hidden="1" customWidth="1"/>
    <col min="22" max="22" width="5.7109375" style="99" hidden="1" customWidth="1"/>
    <col min="23" max="23" width="0" style="95" hidden="1" customWidth="1"/>
    <col min="24" max="24" width="13.57421875" style="96" hidden="1" customWidth="1"/>
    <col min="25" max="25" width="0" style="96" hidden="1" customWidth="1"/>
    <col min="26" max="26" width="7.57421875" style="93" hidden="1" customWidth="1"/>
    <col min="27" max="27" width="24.8515625" style="93" hidden="1" customWidth="1"/>
    <col min="28" max="28" width="4.28125" style="96" hidden="1" customWidth="1"/>
    <col min="29" max="29" width="8.28125" style="96" hidden="1" customWidth="1"/>
    <col min="30" max="30" width="8.7109375" style="96" hidden="1" customWidth="1"/>
    <col min="31" max="31" width="11.421875" style="96" hidden="1" customWidth="1"/>
    <col min="32" max="42" width="0" style="96" hidden="1" customWidth="1"/>
    <col min="43" max="16384" width="9.140625" style="96" customWidth="1"/>
  </cols>
  <sheetData>
    <row r="1" spans="1:32" s="79" customFormat="1" ht="12.75">
      <c r="A1" s="83" t="s">
        <v>359</v>
      </c>
      <c r="D1" s="100"/>
      <c r="G1" s="80"/>
      <c r="H1" s="83" t="s">
        <v>358</v>
      </c>
      <c r="J1" s="80"/>
      <c r="K1" s="81"/>
      <c r="Q1" s="82"/>
      <c r="R1" s="82"/>
      <c r="S1" s="82"/>
      <c r="Z1" s="101" t="s">
        <v>1</v>
      </c>
      <c r="AA1" s="101" t="s">
        <v>2</v>
      </c>
      <c r="AB1" s="1" t="s">
        <v>3</v>
      </c>
      <c r="AC1" s="1" t="s">
        <v>4</v>
      </c>
      <c r="AD1" s="1" t="s">
        <v>5</v>
      </c>
      <c r="AE1" s="102" t="s">
        <v>94</v>
      </c>
      <c r="AF1" s="103" t="s">
        <v>95</v>
      </c>
    </row>
    <row r="2" spans="1:32" s="79" customFormat="1" ht="12.75">
      <c r="A2" s="83" t="s">
        <v>360</v>
      </c>
      <c r="D2" s="100"/>
      <c r="G2" s="80"/>
      <c r="H2" s="83" t="s">
        <v>11</v>
      </c>
      <c r="J2" s="80"/>
      <c r="K2" s="81"/>
      <c r="Q2" s="82"/>
      <c r="R2" s="82"/>
      <c r="S2" s="82"/>
      <c r="Z2" s="101" t="s">
        <v>8</v>
      </c>
      <c r="AA2" s="10" t="s">
        <v>96</v>
      </c>
      <c r="AB2" s="9" t="s">
        <v>10</v>
      </c>
      <c r="AC2" s="8"/>
      <c r="AD2" s="10"/>
      <c r="AE2" s="102">
        <v>1</v>
      </c>
      <c r="AF2" s="105">
        <v>123.4567</v>
      </c>
    </row>
    <row r="3" spans="1:32" s="79" customFormat="1" ht="12.75">
      <c r="A3" s="83" t="s">
        <v>74</v>
      </c>
      <c r="D3" s="100"/>
      <c r="G3" s="80"/>
      <c r="H3" s="83" t="s">
        <v>75</v>
      </c>
      <c r="J3" s="80"/>
      <c r="K3" s="81"/>
      <c r="Q3" s="82"/>
      <c r="R3" s="82"/>
      <c r="S3" s="82"/>
      <c r="Z3" s="101" t="s">
        <v>13</v>
      </c>
      <c r="AA3" s="10" t="s">
        <v>97</v>
      </c>
      <c r="AB3" s="9" t="s">
        <v>10</v>
      </c>
      <c r="AC3" s="8" t="s">
        <v>15</v>
      </c>
      <c r="AD3" s="10" t="s">
        <v>16</v>
      </c>
      <c r="AE3" s="102">
        <v>2</v>
      </c>
      <c r="AF3" s="106">
        <v>123.4567</v>
      </c>
    </row>
    <row r="4" spans="4:32" s="79" customFormat="1" ht="12.75">
      <c r="D4" s="100"/>
      <c r="Q4" s="82"/>
      <c r="R4" s="82"/>
      <c r="S4" s="82"/>
      <c r="Z4" s="101" t="s">
        <v>20</v>
      </c>
      <c r="AA4" s="10" t="s">
        <v>98</v>
      </c>
      <c r="AB4" s="9" t="s">
        <v>10</v>
      </c>
      <c r="AC4" s="8"/>
      <c r="AD4" s="10"/>
      <c r="AE4" s="102">
        <v>3</v>
      </c>
      <c r="AF4" s="107">
        <v>123.4567</v>
      </c>
    </row>
    <row r="5" spans="1:32" s="79" customFormat="1" ht="12.75">
      <c r="A5" s="83" t="s">
        <v>356</v>
      </c>
      <c r="D5" s="100"/>
      <c r="Q5" s="82"/>
      <c r="R5" s="82"/>
      <c r="S5" s="82"/>
      <c r="Z5" s="101" t="s">
        <v>25</v>
      </c>
      <c r="AA5" s="10" t="s">
        <v>97</v>
      </c>
      <c r="AB5" s="9" t="s">
        <v>10</v>
      </c>
      <c r="AC5" s="8" t="s">
        <v>15</v>
      </c>
      <c r="AD5" s="10" t="s">
        <v>16</v>
      </c>
      <c r="AE5" s="102">
        <v>4</v>
      </c>
      <c r="AF5" s="108">
        <v>123.4567</v>
      </c>
    </row>
    <row r="6" spans="1:32" s="79" customFormat="1" ht="12.75">
      <c r="A6" s="83" t="s">
        <v>357</v>
      </c>
      <c r="D6" s="100"/>
      <c r="Q6" s="82"/>
      <c r="R6" s="82"/>
      <c r="S6" s="82"/>
      <c r="Z6" s="109" t="s">
        <v>27</v>
      </c>
      <c r="AA6" s="10" t="s">
        <v>99</v>
      </c>
      <c r="AB6" s="9" t="s">
        <v>10</v>
      </c>
      <c r="AC6" s="8" t="s">
        <v>15</v>
      </c>
      <c r="AD6" s="10" t="s">
        <v>16</v>
      </c>
      <c r="AE6" s="102" t="s">
        <v>100</v>
      </c>
      <c r="AF6" s="103">
        <v>123.4567</v>
      </c>
    </row>
    <row r="7" spans="1:27" s="79" customFormat="1" ht="12.75">
      <c r="A7" s="83"/>
      <c r="D7" s="100"/>
      <c r="Q7" s="82"/>
      <c r="R7" s="82"/>
      <c r="S7" s="82"/>
      <c r="Z7" s="104"/>
      <c r="AA7" s="104"/>
    </row>
    <row r="8" spans="2:27" s="79" customFormat="1" ht="13.5">
      <c r="B8" s="110"/>
      <c r="C8" s="111"/>
      <c r="D8" s="112" t="str">
        <f>CONCATENATE(AA2," ",AB2," ",AC2," ",AD2)</f>
        <v>Prehľad rozpočtových nákladov v EUR  </v>
      </c>
      <c r="E8" s="82"/>
      <c r="G8" s="80"/>
      <c r="H8" s="80"/>
      <c r="I8" s="80"/>
      <c r="J8" s="80"/>
      <c r="K8" s="81"/>
      <c r="L8" s="81"/>
      <c r="M8" s="82"/>
      <c r="N8" s="82"/>
      <c r="Q8" s="82"/>
      <c r="R8" s="82"/>
      <c r="S8" s="82"/>
      <c r="Z8" s="104"/>
      <c r="AA8" s="104"/>
    </row>
    <row r="9" spans="1:28" s="79" customFormat="1" ht="12.75">
      <c r="A9" s="85" t="s">
        <v>101</v>
      </c>
      <c r="B9" s="85" t="s">
        <v>102</v>
      </c>
      <c r="C9" s="85" t="s">
        <v>103</v>
      </c>
      <c r="D9" s="168" t="s">
        <v>104</v>
      </c>
      <c r="E9" s="85" t="s">
        <v>105</v>
      </c>
      <c r="F9" s="85" t="s">
        <v>106</v>
      </c>
      <c r="G9" s="85" t="s">
        <v>107</v>
      </c>
      <c r="H9" s="85" t="s">
        <v>31</v>
      </c>
      <c r="I9" s="85" t="s">
        <v>80</v>
      </c>
      <c r="J9" s="85" t="s">
        <v>81</v>
      </c>
      <c r="K9" s="167" t="s">
        <v>82</v>
      </c>
      <c r="L9" s="167"/>
      <c r="M9" s="167" t="s">
        <v>83</v>
      </c>
      <c r="N9" s="167"/>
      <c r="O9" s="85" t="s">
        <v>108</v>
      </c>
      <c r="P9" s="113" t="s">
        <v>109</v>
      </c>
      <c r="Q9" s="113" t="s">
        <v>105</v>
      </c>
      <c r="R9" s="113" t="s">
        <v>105</v>
      </c>
      <c r="S9" s="113" t="s">
        <v>105</v>
      </c>
      <c r="T9" s="114" t="s">
        <v>110</v>
      </c>
      <c r="U9" s="114" t="s">
        <v>111</v>
      </c>
      <c r="V9" s="114" t="s">
        <v>112</v>
      </c>
      <c r="W9" s="102" t="s">
        <v>84</v>
      </c>
      <c r="X9" s="115" t="s">
        <v>113</v>
      </c>
      <c r="Y9" s="115" t="s">
        <v>103</v>
      </c>
      <c r="Z9" s="116" t="s">
        <v>114</v>
      </c>
      <c r="AA9" s="116" t="s">
        <v>115</v>
      </c>
      <c r="AB9" s="79" t="s">
        <v>112</v>
      </c>
    </row>
    <row r="10" spans="1:28" s="79" customFormat="1" ht="12.75">
      <c r="A10" s="87" t="s">
        <v>116</v>
      </c>
      <c r="B10" s="87" t="s">
        <v>117</v>
      </c>
      <c r="C10" s="117"/>
      <c r="D10" s="169" t="s">
        <v>118</v>
      </c>
      <c r="E10" s="87" t="s">
        <v>119</v>
      </c>
      <c r="F10" s="87" t="s">
        <v>120</v>
      </c>
      <c r="G10" s="87" t="s">
        <v>121</v>
      </c>
      <c r="H10" s="87"/>
      <c r="I10" s="87" t="s">
        <v>85</v>
      </c>
      <c r="J10" s="87"/>
      <c r="K10" s="118" t="s">
        <v>107</v>
      </c>
      <c r="L10" s="119" t="s">
        <v>81</v>
      </c>
      <c r="M10" s="87" t="s">
        <v>107</v>
      </c>
      <c r="N10" s="87" t="s">
        <v>81</v>
      </c>
      <c r="O10" s="87" t="s">
        <v>122</v>
      </c>
      <c r="P10" s="113"/>
      <c r="Q10" s="113" t="s">
        <v>123</v>
      </c>
      <c r="R10" s="113" t="s">
        <v>124</v>
      </c>
      <c r="S10" s="113" t="s">
        <v>125</v>
      </c>
      <c r="T10" s="114" t="s">
        <v>126</v>
      </c>
      <c r="U10" s="114" t="s">
        <v>108</v>
      </c>
      <c r="V10" s="114" t="s">
        <v>127</v>
      </c>
      <c r="W10" s="82"/>
      <c r="Z10" s="116" t="s">
        <v>128</v>
      </c>
      <c r="AA10" s="116" t="s">
        <v>116</v>
      </c>
      <c r="AB10" s="79" t="s">
        <v>129</v>
      </c>
    </row>
    <row r="11" ht="13.5" customHeight="1">
      <c r="G11" s="120"/>
    </row>
    <row r="13" ht="12.75">
      <c r="B13" s="121" t="s">
        <v>130</v>
      </c>
    </row>
    <row r="14" ht="12.75">
      <c r="B14" s="122" t="s">
        <v>87</v>
      </c>
    </row>
    <row r="15" spans="1:28" ht="12.75">
      <c r="A15" s="91">
        <v>1</v>
      </c>
      <c r="B15" s="92" t="s">
        <v>131</v>
      </c>
      <c r="C15" s="93" t="s">
        <v>361</v>
      </c>
      <c r="D15" s="94" t="s">
        <v>133</v>
      </c>
      <c r="E15" s="95">
        <v>4</v>
      </c>
      <c r="F15" s="96" t="s">
        <v>134</v>
      </c>
      <c r="G15" s="97">
        <v>0.64</v>
      </c>
      <c r="H15" s="97">
        <f aca="true" t="shared" si="0" ref="H15:H21">ROUND(E15*G15,2)</f>
        <v>2.56</v>
      </c>
      <c r="J15" s="97">
        <f aca="true" t="shared" si="1" ref="J15:J21">ROUND(E15*G15,2)</f>
        <v>2.56</v>
      </c>
      <c r="O15" s="96">
        <v>20</v>
      </c>
      <c r="P15" s="96" t="s">
        <v>135</v>
      </c>
      <c r="V15" s="99" t="s">
        <v>136</v>
      </c>
      <c r="W15" s="95">
        <v>0.212</v>
      </c>
      <c r="X15" s="96" t="s">
        <v>137</v>
      </c>
      <c r="Y15" s="96" t="s">
        <v>132</v>
      </c>
      <c r="Z15" s="93" t="s">
        <v>138</v>
      </c>
      <c r="AA15" s="93" t="s">
        <v>139</v>
      </c>
      <c r="AB15" s="96" t="s">
        <v>140</v>
      </c>
    </row>
    <row r="16" spans="1:28" ht="12.75">
      <c r="A16" s="91">
        <v>2</v>
      </c>
      <c r="B16" s="92" t="s">
        <v>131</v>
      </c>
      <c r="C16" s="93" t="s">
        <v>362</v>
      </c>
      <c r="D16" s="94" t="s">
        <v>142</v>
      </c>
      <c r="E16" s="95">
        <v>9</v>
      </c>
      <c r="F16" s="96" t="s">
        <v>134</v>
      </c>
      <c r="G16" s="97">
        <v>1.86</v>
      </c>
      <c r="H16" s="97">
        <f t="shared" si="0"/>
        <v>16.74</v>
      </c>
      <c r="J16" s="97">
        <f t="shared" si="1"/>
        <v>16.74</v>
      </c>
      <c r="M16" s="95">
        <v>0.007</v>
      </c>
      <c r="N16" s="95">
        <f aca="true" t="shared" si="2" ref="N16:N21">E16*M16</f>
        <v>0.063</v>
      </c>
      <c r="O16" s="96">
        <v>20</v>
      </c>
      <c r="P16" s="96" t="s">
        <v>135</v>
      </c>
      <c r="V16" s="99" t="s">
        <v>136</v>
      </c>
      <c r="W16" s="95">
        <v>1.386</v>
      </c>
      <c r="X16" s="96" t="s">
        <v>143</v>
      </c>
      <c r="Y16" s="96" t="s">
        <v>141</v>
      </c>
      <c r="Z16" s="93" t="s">
        <v>138</v>
      </c>
      <c r="AA16" s="93" t="s">
        <v>144</v>
      </c>
      <c r="AB16" s="96" t="s">
        <v>140</v>
      </c>
    </row>
    <row r="17" spans="1:28" ht="12.75">
      <c r="A17" s="91">
        <v>3</v>
      </c>
      <c r="B17" s="92" t="s">
        <v>131</v>
      </c>
      <c r="C17" s="93" t="s">
        <v>363</v>
      </c>
      <c r="D17" s="94" t="s">
        <v>146</v>
      </c>
      <c r="E17" s="95">
        <v>3</v>
      </c>
      <c r="F17" s="96" t="s">
        <v>134</v>
      </c>
      <c r="G17" s="97">
        <v>1.44</v>
      </c>
      <c r="H17" s="97">
        <f t="shared" si="0"/>
        <v>4.32</v>
      </c>
      <c r="J17" s="97">
        <f t="shared" si="1"/>
        <v>4.32</v>
      </c>
      <c r="M17" s="95">
        <v>0.005</v>
      </c>
      <c r="N17" s="95">
        <f t="shared" si="2"/>
        <v>0.015</v>
      </c>
      <c r="O17" s="96">
        <v>20</v>
      </c>
      <c r="P17" s="96" t="s">
        <v>135</v>
      </c>
      <c r="V17" s="99" t="s">
        <v>136</v>
      </c>
      <c r="W17" s="95">
        <v>0.36</v>
      </c>
      <c r="X17" s="96" t="s">
        <v>147</v>
      </c>
      <c r="Y17" s="96" t="s">
        <v>145</v>
      </c>
      <c r="Z17" s="93" t="s">
        <v>138</v>
      </c>
      <c r="AA17" s="93" t="s">
        <v>148</v>
      </c>
      <c r="AB17" s="96" t="s">
        <v>140</v>
      </c>
    </row>
    <row r="18" spans="1:28" ht="12.75">
      <c r="A18" s="91">
        <v>4</v>
      </c>
      <c r="B18" s="92" t="s">
        <v>131</v>
      </c>
      <c r="C18" s="93" t="s">
        <v>364</v>
      </c>
      <c r="D18" s="94" t="s">
        <v>150</v>
      </c>
      <c r="E18" s="95">
        <v>3</v>
      </c>
      <c r="F18" s="96" t="s">
        <v>134</v>
      </c>
      <c r="G18" s="97">
        <v>1.93</v>
      </c>
      <c r="H18" s="97">
        <f t="shared" si="0"/>
        <v>5.79</v>
      </c>
      <c r="J18" s="97">
        <f t="shared" si="1"/>
        <v>5.79</v>
      </c>
      <c r="M18" s="95">
        <v>0.006</v>
      </c>
      <c r="N18" s="95">
        <f t="shared" si="2"/>
        <v>0.018000000000000002</v>
      </c>
      <c r="O18" s="96">
        <v>20</v>
      </c>
      <c r="P18" s="96" t="s">
        <v>135</v>
      </c>
      <c r="V18" s="99" t="s">
        <v>136</v>
      </c>
      <c r="W18" s="95">
        <v>0.483</v>
      </c>
      <c r="X18" s="96" t="s">
        <v>151</v>
      </c>
      <c r="Y18" s="96" t="s">
        <v>149</v>
      </c>
      <c r="Z18" s="93" t="s">
        <v>138</v>
      </c>
      <c r="AA18" s="93" t="s">
        <v>152</v>
      </c>
      <c r="AB18" s="96" t="s">
        <v>140</v>
      </c>
    </row>
    <row r="19" spans="1:28" ht="12.75">
      <c r="A19" s="91">
        <v>5</v>
      </c>
      <c r="B19" s="92" t="s">
        <v>131</v>
      </c>
      <c r="C19" s="93" t="s">
        <v>153</v>
      </c>
      <c r="D19" s="94" t="s">
        <v>154</v>
      </c>
      <c r="E19" s="95">
        <v>0.6</v>
      </c>
      <c r="F19" s="96" t="s">
        <v>155</v>
      </c>
      <c r="G19" s="97">
        <v>0.97</v>
      </c>
      <c r="H19" s="97">
        <f t="shared" si="0"/>
        <v>0.58</v>
      </c>
      <c r="J19" s="97">
        <f t="shared" si="1"/>
        <v>0.58</v>
      </c>
      <c r="K19" s="98">
        <v>0.00015</v>
      </c>
      <c r="L19" s="98">
        <f>E19*K19</f>
        <v>8.999999999999999E-05</v>
      </c>
      <c r="M19" s="95">
        <v>0.002</v>
      </c>
      <c r="N19" s="95">
        <f t="shared" si="2"/>
        <v>0.0012</v>
      </c>
      <c r="O19" s="96">
        <v>20</v>
      </c>
      <c r="P19" s="96" t="s">
        <v>135</v>
      </c>
      <c r="V19" s="99" t="s">
        <v>136</v>
      </c>
      <c r="W19" s="95">
        <v>0.018</v>
      </c>
      <c r="X19" s="96" t="s">
        <v>156</v>
      </c>
      <c r="Y19" s="96" t="s">
        <v>153</v>
      </c>
      <c r="Z19" s="93" t="s">
        <v>157</v>
      </c>
      <c r="AA19" s="93" t="s">
        <v>158</v>
      </c>
      <c r="AB19" s="96" t="s">
        <v>140</v>
      </c>
    </row>
    <row r="20" spans="1:28" ht="12.75">
      <c r="A20" s="91">
        <v>6</v>
      </c>
      <c r="B20" s="92" t="s">
        <v>131</v>
      </c>
      <c r="C20" s="93" t="s">
        <v>159</v>
      </c>
      <c r="D20" s="94" t="s">
        <v>160</v>
      </c>
      <c r="E20" s="95">
        <v>8.4</v>
      </c>
      <c r="F20" s="96" t="s">
        <v>155</v>
      </c>
      <c r="G20" s="97">
        <v>2.67</v>
      </c>
      <c r="H20" s="97">
        <f t="shared" si="0"/>
        <v>22.43</v>
      </c>
      <c r="J20" s="97">
        <f t="shared" si="1"/>
        <v>22.43</v>
      </c>
      <c r="K20" s="98">
        <v>0.00051</v>
      </c>
      <c r="L20" s="98">
        <f>E20*K20</f>
        <v>0.0042840000000000005</v>
      </c>
      <c r="M20" s="95">
        <v>0.003</v>
      </c>
      <c r="N20" s="95">
        <f t="shared" si="2"/>
        <v>0.0252</v>
      </c>
      <c r="O20" s="96">
        <v>20</v>
      </c>
      <c r="P20" s="96" t="s">
        <v>135</v>
      </c>
      <c r="V20" s="99" t="s">
        <v>136</v>
      </c>
      <c r="W20" s="95">
        <v>0.37</v>
      </c>
      <c r="X20" s="96" t="s">
        <v>161</v>
      </c>
      <c r="Y20" s="96" t="s">
        <v>159</v>
      </c>
      <c r="Z20" s="93" t="s">
        <v>157</v>
      </c>
      <c r="AA20" s="93" t="s">
        <v>162</v>
      </c>
      <c r="AB20" s="96" t="s">
        <v>140</v>
      </c>
    </row>
    <row r="21" spans="1:28" ht="12.75">
      <c r="A21" s="91">
        <v>7</v>
      </c>
      <c r="B21" s="92" t="s">
        <v>131</v>
      </c>
      <c r="C21" s="93" t="s">
        <v>163</v>
      </c>
      <c r="D21" s="94" t="s">
        <v>164</v>
      </c>
      <c r="E21" s="95">
        <v>1.8</v>
      </c>
      <c r="F21" s="96" t="s">
        <v>155</v>
      </c>
      <c r="G21" s="97">
        <v>2.77</v>
      </c>
      <c r="H21" s="97">
        <f t="shared" si="0"/>
        <v>4.99</v>
      </c>
      <c r="J21" s="97">
        <f t="shared" si="1"/>
        <v>4.99</v>
      </c>
      <c r="K21" s="98">
        <v>0.00051</v>
      </c>
      <c r="L21" s="98">
        <f>E21*K21</f>
        <v>0.0009180000000000001</v>
      </c>
      <c r="M21" s="95">
        <v>0.008</v>
      </c>
      <c r="N21" s="95">
        <f t="shared" si="2"/>
        <v>0.014400000000000001</v>
      </c>
      <c r="O21" s="96">
        <v>20</v>
      </c>
      <c r="P21" s="96" t="s">
        <v>135</v>
      </c>
      <c r="V21" s="99" t="s">
        <v>136</v>
      </c>
      <c r="W21" s="95">
        <v>0.094</v>
      </c>
      <c r="X21" s="96" t="s">
        <v>165</v>
      </c>
      <c r="Y21" s="96" t="s">
        <v>163</v>
      </c>
      <c r="Z21" s="93" t="s">
        <v>157</v>
      </c>
      <c r="AA21" s="93" t="s">
        <v>166</v>
      </c>
      <c r="AB21" s="96" t="s">
        <v>140</v>
      </c>
    </row>
    <row r="22" spans="4:23" ht="12.75">
      <c r="D22" s="123" t="s">
        <v>167</v>
      </c>
      <c r="E22" s="124">
        <f>J22</f>
        <v>57.41</v>
      </c>
      <c r="H22" s="124">
        <f>SUM(H12:H21)</f>
        <v>57.41</v>
      </c>
      <c r="I22" s="124">
        <f>SUM(I12:I21)</f>
        <v>0</v>
      </c>
      <c r="J22" s="124">
        <f>SUM(J12:J21)</f>
        <v>57.41</v>
      </c>
      <c r="L22" s="125">
        <f>SUM(L12:L21)</f>
        <v>0.005292000000000001</v>
      </c>
      <c r="N22" s="126">
        <f>SUM(N12:N21)</f>
        <v>0.1368</v>
      </c>
      <c r="W22" s="126">
        <f>SUM(W12:W21)</f>
        <v>2.9229999999999996</v>
      </c>
    </row>
    <row r="24" ht="12.75">
      <c r="B24" s="122" t="s">
        <v>87</v>
      </c>
    </row>
    <row r="25" spans="1:28" ht="12.75">
      <c r="A25" s="91">
        <v>8</v>
      </c>
      <c r="B25" s="92" t="s">
        <v>131</v>
      </c>
      <c r="C25" s="93" t="s">
        <v>168</v>
      </c>
      <c r="D25" s="94" t="s">
        <v>169</v>
      </c>
      <c r="E25" s="95">
        <v>4.5</v>
      </c>
      <c r="F25" s="96" t="s">
        <v>155</v>
      </c>
      <c r="G25" s="97">
        <v>23.02</v>
      </c>
      <c r="H25" s="97">
        <f aca="true" t="shared" si="3" ref="H25:H35">ROUND(E25*G25,2)</f>
        <v>103.59</v>
      </c>
      <c r="J25" s="97">
        <f aca="true" t="shared" si="4" ref="J25:J42">ROUND(E25*G25,2)</f>
        <v>103.59</v>
      </c>
      <c r="K25" s="98">
        <v>0.00649</v>
      </c>
      <c r="L25" s="98">
        <f>E25*K25</f>
        <v>0.029205000000000002</v>
      </c>
      <c r="O25" s="96">
        <v>20</v>
      </c>
      <c r="P25" s="96" t="s">
        <v>135</v>
      </c>
      <c r="V25" s="99" t="s">
        <v>136</v>
      </c>
      <c r="W25" s="95">
        <v>4.059</v>
      </c>
      <c r="X25" s="96" t="s">
        <v>170</v>
      </c>
      <c r="Y25" s="96" t="s">
        <v>168</v>
      </c>
      <c r="Z25" s="93" t="s">
        <v>157</v>
      </c>
      <c r="AA25" s="93" t="s">
        <v>171</v>
      </c>
      <c r="AB25" s="96" t="s">
        <v>140</v>
      </c>
    </row>
    <row r="26" spans="1:28" ht="12.75">
      <c r="A26" s="91">
        <v>9</v>
      </c>
      <c r="B26" s="92" t="s">
        <v>131</v>
      </c>
      <c r="C26" s="93" t="s">
        <v>172</v>
      </c>
      <c r="D26" s="94" t="s">
        <v>173</v>
      </c>
      <c r="E26" s="95">
        <v>0.6</v>
      </c>
      <c r="F26" s="96" t="s">
        <v>155</v>
      </c>
      <c r="G26" s="97">
        <v>15.92</v>
      </c>
      <c r="H26" s="97">
        <f t="shared" si="3"/>
        <v>9.55</v>
      </c>
      <c r="J26" s="97">
        <f t="shared" si="4"/>
        <v>9.55</v>
      </c>
      <c r="K26" s="98">
        <v>0.00289</v>
      </c>
      <c r="L26" s="98">
        <f>E26*K26</f>
        <v>0.001734</v>
      </c>
      <c r="O26" s="96">
        <v>20</v>
      </c>
      <c r="P26" s="96" t="s">
        <v>135</v>
      </c>
      <c r="V26" s="99" t="s">
        <v>136</v>
      </c>
      <c r="W26" s="95">
        <v>0.473</v>
      </c>
      <c r="X26" s="96" t="s">
        <v>172</v>
      </c>
      <c r="Y26" s="96" t="s">
        <v>172</v>
      </c>
      <c r="Z26" s="93" t="s">
        <v>157</v>
      </c>
      <c r="AA26" s="93" t="s">
        <v>174</v>
      </c>
      <c r="AB26" s="96" t="s">
        <v>140</v>
      </c>
    </row>
    <row r="27" spans="1:28" ht="12.75">
      <c r="A27" s="91">
        <v>10</v>
      </c>
      <c r="B27" s="92" t="s">
        <v>131</v>
      </c>
      <c r="C27" s="93" t="s">
        <v>175</v>
      </c>
      <c r="D27" s="94" t="s">
        <v>176</v>
      </c>
      <c r="E27" s="95">
        <v>2.5</v>
      </c>
      <c r="F27" s="96" t="s">
        <v>155</v>
      </c>
      <c r="G27" s="97">
        <v>37.32</v>
      </c>
      <c r="H27" s="97">
        <f t="shared" si="3"/>
        <v>93.3</v>
      </c>
      <c r="J27" s="97">
        <f t="shared" si="4"/>
        <v>93.3</v>
      </c>
      <c r="K27" s="98">
        <v>0.01776</v>
      </c>
      <c r="L27" s="98">
        <f>E27*K27</f>
        <v>0.0444</v>
      </c>
      <c r="O27" s="96">
        <v>20</v>
      </c>
      <c r="P27" s="96" t="s">
        <v>135</v>
      </c>
      <c r="V27" s="99" t="s">
        <v>136</v>
      </c>
      <c r="W27" s="95">
        <v>2.675</v>
      </c>
      <c r="X27" s="96" t="s">
        <v>177</v>
      </c>
      <c r="Y27" s="96" t="s">
        <v>175</v>
      </c>
      <c r="Z27" s="93" t="s">
        <v>157</v>
      </c>
      <c r="AA27" s="93" t="s">
        <v>178</v>
      </c>
      <c r="AB27" s="96" t="s">
        <v>140</v>
      </c>
    </row>
    <row r="28" spans="1:28" ht="12.75">
      <c r="A28" s="91">
        <v>11</v>
      </c>
      <c r="B28" s="92" t="s">
        <v>131</v>
      </c>
      <c r="C28" s="93" t="s">
        <v>179</v>
      </c>
      <c r="D28" s="94" t="s">
        <v>180</v>
      </c>
      <c r="E28" s="95">
        <v>1</v>
      </c>
      <c r="F28" s="96" t="s">
        <v>134</v>
      </c>
      <c r="G28" s="97">
        <v>12.99</v>
      </c>
      <c r="H28" s="97">
        <f t="shared" si="3"/>
        <v>12.99</v>
      </c>
      <c r="J28" s="97">
        <f t="shared" si="4"/>
        <v>12.99</v>
      </c>
      <c r="K28" s="98">
        <v>0.00137</v>
      </c>
      <c r="L28" s="98">
        <f>E28*K28</f>
        <v>0.00137</v>
      </c>
      <c r="O28" s="96">
        <v>20</v>
      </c>
      <c r="P28" s="96" t="s">
        <v>135</v>
      </c>
      <c r="V28" s="99" t="s">
        <v>136</v>
      </c>
      <c r="W28" s="95">
        <v>0.661</v>
      </c>
      <c r="X28" s="96" t="s">
        <v>181</v>
      </c>
      <c r="Y28" s="96" t="s">
        <v>179</v>
      </c>
      <c r="Z28" s="93" t="s">
        <v>157</v>
      </c>
      <c r="AA28" s="93" t="s">
        <v>182</v>
      </c>
      <c r="AB28" s="96" t="s">
        <v>140</v>
      </c>
    </row>
    <row r="29" spans="1:28" ht="12.75">
      <c r="A29" s="91">
        <v>12</v>
      </c>
      <c r="B29" s="92" t="s">
        <v>131</v>
      </c>
      <c r="C29" s="93" t="s">
        <v>183</v>
      </c>
      <c r="D29" s="94" t="s">
        <v>184</v>
      </c>
      <c r="E29" s="95">
        <v>3</v>
      </c>
      <c r="F29" s="96" t="s">
        <v>185</v>
      </c>
      <c r="G29" s="97">
        <v>51.41</v>
      </c>
      <c r="H29" s="97">
        <f t="shared" si="3"/>
        <v>154.23</v>
      </c>
      <c r="J29" s="97">
        <f t="shared" si="4"/>
        <v>154.23</v>
      </c>
      <c r="K29" s="98">
        <v>0.00679</v>
      </c>
      <c r="L29" s="98">
        <f>E29*K29</f>
        <v>0.02037</v>
      </c>
      <c r="O29" s="96">
        <v>20</v>
      </c>
      <c r="P29" s="96" t="s">
        <v>135</v>
      </c>
      <c r="V29" s="99" t="s">
        <v>136</v>
      </c>
      <c r="W29" s="95">
        <v>6.261</v>
      </c>
      <c r="X29" s="96" t="s">
        <v>186</v>
      </c>
      <c r="Y29" s="96" t="s">
        <v>183</v>
      </c>
      <c r="Z29" s="93" t="s">
        <v>157</v>
      </c>
      <c r="AA29" s="93" t="s">
        <v>187</v>
      </c>
      <c r="AB29" s="96" t="s">
        <v>140</v>
      </c>
    </row>
    <row r="30" spans="1:28" ht="12.75">
      <c r="A30" s="91">
        <v>13</v>
      </c>
      <c r="B30" s="92" t="s">
        <v>131</v>
      </c>
      <c r="C30" s="93" t="s">
        <v>188</v>
      </c>
      <c r="D30" s="94" t="s">
        <v>189</v>
      </c>
      <c r="E30" s="95">
        <v>11</v>
      </c>
      <c r="F30" s="96" t="s">
        <v>134</v>
      </c>
      <c r="G30" s="97">
        <v>8.65</v>
      </c>
      <c r="H30" s="97">
        <f t="shared" si="3"/>
        <v>95.15</v>
      </c>
      <c r="J30" s="97">
        <f t="shared" si="4"/>
        <v>95.15</v>
      </c>
      <c r="O30" s="96">
        <v>20</v>
      </c>
      <c r="P30" s="96" t="s">
        <v>190</v>
      </c>
      <c r="V30" s="99" t="s">
        <v>136</v>
      </c>
      <c r="W30" s="95">
        <v>4.862</v>
      </c>
      <c r="X30" s="96" t="s">
        <v>188</v>
      </c>
      <c r="Y30" s="96" t="s">
        <v>188</v>
      </c>
      <c r="Z30" s="93" t="s">
        <v>157</v>
      </c>
      <c r="AA30" s="93" t="s">
        <v>135</v>
      </c>
      <c r="AB30" s="96" t="s">
        <v>140</v>
      </c>
    </row>
    <row r="31" spans="1:28" ht="12.75">
      <c r="A31" s="91">
        <v>14</v>
      </c>
      <c r="B31" s="92" t="s">
        <v>131</v>
      </c>
      <c r="C31" s="93" t="s">
        <v>191</v>
      </c>
      <c r="D31" s="94" t="s">
        <v>192</v>
      </c>
      <c r="E31" s="95">
        <v>3</v>
      </c>
      <c r="F31" s="96" t="s">
        <v>134</v>
      </c>
      <c r="G31" s="97">
        <v>7.69</v>
      </c>
      <c r="H31" s="97">
        <f t="shared" si="3"/>
        <v>23.07</v>
      </c>
      <c r="J31" s="97">
        <f t="shared" si="4"/>
        <v>23.07</v>
      </c>
      <c r="O31" s="96">
        <v>20</v>
      </c>
      <c r="P31" s="96" t="s">
        <v>135</v>
      </c>
      <c r="V31" s="99" t="s">
        <v>136</v>
      </c>
      <c r="W31" s="95">
        <v>1.911</v>
      </c>
      <c r="X31" s="96" t="s">
        <v>193</v>
      </c>
      <c r="Y31" s="96" t="s">
        <v>191</v>
      </c>
      <c r="Z31" s="93" t="s">
        <v>157</v>
      </c>
      <c r="AA31" s="93" t="s">
        <v>194</v>
      </c>
      <c r="AB31" s="96" t="s">
        <v>140</v>
      </c>
    </row>
    <row r="32" spans="1:28" ht="12.75">
      <c r="A32" s="91">
        <v>15</v>
      </c>
      <c r="B32" s="92" t="s">
        <v>131</v>
      </c>
      <c r="C32" s="93" t="s">
        <v>195</v>
      </c>
      <c r="D32" s="94" t="s">
        <v>196</v>
      </c>
      <c r="E32" s="95">
        <v>3</v>
      </c>
      <c r="F32" s="96" t="s">
        <v>134</v>
      </c>
      <c r="G32" s="97">
        <v>0.87</v>
      </c>
      <c r="H32" s="97">
        <f t="shared" si="3"/>
        <v>2.61</v>
      </c>
      <c r="J32" s="97">
        <f t="shared" si="4"/>
        <v>2.61</v>
      </c>
      <c r="O32" s="96">
        <v>20</v>
      </c>
      <c r="P32" s="96" t="s">
        <v>135</v>
      </c>
      <c r="V32" s="99" t="s">
        <v>136</v>
      </c>
      <c r="W32" s="95">
        <v>0.219</v>
      </c>
      <c r="X32" s="96" t="s">
        <v>197</v>
      </c>
      <c r="Y32" s="96" t="s">
        <v>195</v>
      </c>
      <c r="Z32" s="93" t="s">
        <v>157</v>
      </c>
      <c r="AA32" s="93" t="s">
        <v>198</v>
      </c>
      <c r="AB32" s="96" t="s">
        <v>140</v>
      </c>
    </row>
    <row r="33" spans="1:28" ht="12.75">
      <c r="A33" s="91">
        <v>16</v>
      </c>
      <c r="B33" s="92" t="s">
        <v>131</v>
      </c>
      <c r="C33" s="93" t="s">
        <v>199</v>
      </c>
      <c r="D33" s="94" t="s">
        <v>200</v>
      </c>
      <c r="E33" s="95">
        <v>12</v>
      </c>
      <c r="F33" s="96" t="s">
        <v>155</v>
      </c>
      <c r="G33" s="97">
        <v>0.74</v>
      </c>
      <c r="H33" s="97">
        <f t="shared" si="3"/>
        <v>8.88</v>
      </c>
      <c r="J33" s="97">
        <f t="shared" si="4"/>
        <v>8.88</v>
      </c>
      <c r="O33" s="96">
        <v>20</v>
      </c>
      <c r="P33" s="96" t="s">
        <v>135</v>
      </c>
      <c r="V33" s="99" t="s">
        <v>136</v>
      </c>
      <c r="W33" s="95">
        <v>0.744</v>
      </c>
      <c r="X33" s="96" t="s">
        <v>201</v>
      </c>
      <c r="Y33" s="96" t="s">
        <v>199</v>
      </c>
      <c r="Z33" s="93" t="s">
        <v>157</v>
      </c>
      <c r="AA33" s="93" t="s">
        <v>198</v>
      </c>
      <c r="AB33" s="96" t="s">
        <v>140</v>
      </c>
    </row>
    <row r="34" spans="1:28" ht="12.75">
      <c r="A34" s="91">
        <v>17</v>
      </c>
      <c r="B34" s="92" t="s">
        <v>131</v>
      </c>
      <c r="C34" s="93" t="s">
        <v>202</v>
      </c>
      <c r="D34" s="94" t="s">
        <v>203</v>
      </c>
      <c r="E34" s="95">
        <v>3</v>
      </c>
      <c r="F34" s="96" t="s">
        <v>134</v>
      </c>
      <c r="G34" s="97">
        <v>6.6</v>
      </c>
      <c r="H34" s="97">
        <f t="shared" si="3"/>
        <v>19.8</v>
      </c>
      <c r="J34" s="97">
        <f t="shared" si="4"/>
        <v>19.8</v>
      </c>
      <c r="O34" s="96">
        <v>20</v>
      </c>
      <c r="P34" s="96" t="s">
        <v>135</v>
      </c>
      <c r="V34" s="99" t="s">
        <v>136</v>
      </c>
      <c r="W34" s="95">
        <v>1.647</v>
      </c>
      <c r="X34" s="96" t="s">
        <v>204</v>
      </c>
      <c r="Y34" s="96" t="s">
        <v>202</v>
      </c>
      <c r="Z34" s="93" t="s">
        <v>157</v>
      </c>
      <c r="AA34" s="93" t="s">
        <v>198</v>
      </c>
      <c r="AB34" s="96" t="s">
        <v>140</v>
      </c>
    </row>
    <row r="35" spans="1:28" ht="12.75">
      <c r="A35" s="91">
        <v>18</v>
      </c>
      <c r="B35" s="92" t="s">
        <v>131</v>
      </c>
      <c r="C35" s="93" t="s">
        <v>205</v>
      </c>
      <c r="D35" s="94" t="s">
        <v>206</v>
      </c>
      <c r="E35" s="95">
        <v>9</v>
      </c>
      <c r="F35" s="96" t="s">
        <v>185</v>
      </c>
      <c r="G35" s="97">
        <v>2.88</v>
      </c>
      <c r="H35" s="97">
        <f t="shared" si="3"/>
        <v>25.92</v>
      </c>
      <c r="J35" s="97">
        <f t="shared" si="4"/>
        <v>25.92</v>
      </c>
      <c r="K35" s="98">
        <v>4E-05</v>
      </c>
      <c r="L35" s="98">
        <f>E35*K35</f>
        <v>0.00036</v>
      </c>
      <c r="O35" s="96">
        <v>20</v>
      </c>
      <c r="P35" s="96" t="s">
        <v>135</v>
      </c>
      <c r="V35" s="99" t="s">
        <v>136</v>
      </c>
      <c r="W35" s="95">
        <v>1.476</v>
      </c>
      <c r="X35" s="96" t="s">
        <v>207</v>
      </c>
      <c r="Y35" s="96" t="s">
        <v>205</v>
      </c>
      <c r="Z35" s="93" t="s">
        <v>157</v>
      </c>
      <c r="AA35" s="93" t="s">
        <v>208</v>
      </c>
      <c r="AB35" s="96" t="s">
        <v>140</v>
      </c>
    </row>
    <row r="36" spans="1:28" ht="12.75">
      <c r="A36" s="91">
        <v>19</v>
      </c>
      <c r="B36" s="92" t="s">
        <v>209</v>
      </c>
      <c r="C36" s="93" t="s">
        <v>210</v>
      </c>
      <c r="D36" s="94" t="s">
        <v>211</v>
      </c>
      <c r="E36" s="95">
        <v>9</v>
      </c>
      <c r="F36" s="96" t="s">
        <v>134</v>
      </c>
      <c r="G36" s="97">
        <v>6.54</v>
      </c>
      <c r="I36" s="97">
        <f>ROUND(E36*G36,2)</f>
        <v>58.86</v>
      </c>
      <c r="J36" s="97">
        <f t="shared" si="4"/>
        <v>58.86</v>
      </c>
      <c r="O36" s="96">
        <v>20</v>
      </c>
      <c r="P36" s="96" t="s">
        <v>135</v>
      </c>
      <c r="V36" s="99" t="s">
        <v>136</v>
      </c>
      <c r="X36" s="96" t="s">
        <v>210</v>
      </c>
      <c r="Y36" s="96" t="s">
        <v>210</v>
      </c>
      <c r="Z36" s="93" t="s">
        <v>212</v>
      </c>
      <c r="AA36" s="93" t="s">
        <v>213</v>
      </c>
      <c r="AB36" s="96" t="s">
        <v>214</v>
      </c>
    </row>
    <row r="37" spans="1:28" ht="12.75">
      <c r="A37" s="91">
        <v>20</v>
      </c>
      <c r="B37" s="92" t="s">
        <v>131</v>
      </c>
      <c r="C37" s="93" t="s">
        <v>215</v>
      </c>
      <c r="D37" s="94" t="s">
        <v>216</v>
      </c>
      <c r="E37" s="95">
        <v>4</v>
      </c>
      <c r="F37" s="96" t="s">
        <v>134</v>
      </c>
      <c r="G37" s="97">
        <v>2.98</v>
      </c>
      <c r="H37" s="97">
        <f>ROUND(E37*G37,2)</f>
        <v>11.92</v>
      </c>
      <c r="J37" s="97">
        <f t="shared" si="4"/>
        <v>11.92</v>
      </c>
      <c r="O37" s="96">
        <v>20</v>
      </c>
      <c r="P37" s="96" t="s">
        <v>135</v>
      </c>
      <c r="V37" s="99" t="s">
        <v>136</v>
      </c>
      <c r="W37" s="95">
        <v>0.948</v>
      </c>
      <c r="X37" s="96" t="s">
        <v>217</v>
      </c>
      <c r="Y37" s="96" t="s">
        <v>215</v>
      </c>
      <c r="Z37" s="93" t="s">
        <v>157</v>
      </c>
      <c r="AA37" s="93" t="s">
        <v>218</v>
      </c>
      <c r="AB37" s="96" t="s">
        <v>140</v>
      </c>
    </row>
    <row r="38" spans="1:28" ht="12.75">
      <c r="A38" s="91">
        <v>21</v>
      </c>
      <c r="B38" s="92" t="s">
        <v>209</v>
      </c>
      <c r="C38" s="93" t="s">
        <v>219</v>
      </c>
      <c r="D38" s="94" t="s">
        <v>220</v>
      </c>
      <c r="E38" s="95">
        <v>4</v>
      </c>
      <c r="F38" s="96" t="s">
        <v>134</v>
      </c>
      <c r="G38" s="97">
        <v>3.78</v>
      </c>
      <c r="I38" s="97">
        <f>ROUND(E38*G38,2)</f>
        <v>15.12</v>
      </c>
      <c r="J38" s="97">
        <f t="shared" si="4"/>
        <v>15.12</v>
      </c>
      <c r="O38" s="96">
        <v>20</v>
      </c>
      <c r="P38" s="96" t="s">
        <v>135</v>
      </c>
      <c r="V38" s="99" t="s">
        <v>136</v>
      </c>
      <c r="X38" s="96" t="s">
        <v>219</v>
      </c>
      <c r="Y38" s="96" t="s">
        <v>219</v>
      </c>
      <c r="Z38" s="93" t="s">
        <v>212</v>
      </c>
      <c r="AA38" s="93" t="s">
        <v>221</v>
      </c>
      <c r="AB38" s="96" t="s">
        <v>214</v>
      </c>
    </row>
    <row r="39" spans="1:28" ht="12.75">
      <c r="A39" s="91">
        <v>22</v>
      </c>
      <c r="B39" s="92" t="s">
        <v>131</v>
      </c>
      <c r="C39" s="93" t="s">
        <v>222</v>
      </c>
      <c r="D39" s="94" t="s">
        <v>223</v>
      </c>
      <c r="E39" s="95">
        <v>3</v>
      </c>
      <c r="F39" s="96" t="s">
        <v>134</v>
      </c>
      <c r="G39" s="97">
        <v>4.05</v>
      </c>
      <c r="H39" s="97">
        <f>ROUND(E39*G39,2)</f>
        <v>12.15</v>
      </c>
      <c r="J39" s="97">
        <f t="shared" si="4"/>
        <v>12.15</v>
      </c>
      <c r="O39" s="96">
        <v>20</v>
      </c>
      <c r="P39" s="96" t="s">
        <v>135</v>
      </c>
      <c r="V39" s="99" t="s">
        <v>136</v>
      </c>
      <c r="W39" s="95">
        <v>0.972</v>
      </c>
      <c r="X39" s="96" t="s">
        <v>224</v>
      </c>
      <c r="Y39" s="96" t="s">
        <v>222</v>
      </c>
      <c r="Z39" s="93" t="s">
        <v>157</v>
      </c>
      <c r="AA39" s="93" t="s">
        <v>218</v>
      </c>
      <c r="AB39" s="96" t="s">
        <v>140</v>
      </c>
    </row>
    <row r="40" spans="1:28" ht="12.75">
      <c r="A40" s="91">
        <v>23</v>
      </c>
      <c r="B40" s="92" t="s">
        <v>209</v>
      </c>
      <c r="C40" s="93" t="s">
        <v>225</v>
      </c>
      <c r="D40" s="94" t="s">
        <v>226</v>
      </c>
      <c r="E40" s="95">
        <v>3</v>
      </c>
      <c r="F40" s="96" t="s">
        <v>134</v>
      </c>
      <c r="G40" s="97">
        <v>8.7</v>
      </c>
      <c r="I40" s="97">
        <f>ROUND(E40*G40,2)</f>
        <v>26.1</v>
      </c>
      <c r="J40" s="97">
        <f t="shared" si="4"/>
        <v>26.1</v>
      </c>
      <c r="O40" s="96">
        <v>20</v>
      </c>
      <c r="P40" s="96" t="s">
        <v>135</v>
      </c>
      <c r="V40" s="99" t="s">
        <v>136</v>
      </c>
      <c r="X40" s="96" t="s">
        <v>225</v>
      </c>
      <c r="Y40" s="96" t="s">
        <v>225</v>
      </c>
      <c r="Z40" s="93" t="s">
        <v>212</v>
      </c>
      <c r="AA40" s="93" t="s">
        <v>227</v>
      </c>
      <c r="AB40" s="96" t="s">
        <v>214</v>
      </c>
    </row>
    <row r="41" spans="1:28" ht="12.75">
      <c r="A41" s="91">
        <v>24</v>
      </c>
      <c r="B41" s="92" t="s">
        <v>131</v>
      </c>
      <c r="C41" s="93" t="s">
        <v>228</v>
      </c>
      <c r="D41" s="94" t="s">
        <v>229</v>
      </c>
      <c r="E41" s="95">
        <v>3</v>
      </c>
      <c r="F41" s="96" t="s">
        <v>134</v>
      </c>
      <c r="G41" s="97">
        <v>7.42</v>
      </c>
      <c r="H41" s="97">
        <f>ROUND(E41*G41,2)</f>
        <v>22.26</v>
      </c>
      <c r="J41" s="97">
        <f t="shared" si="4"/>
        <v>22.26</v>
      </c>
      <c r="O41" s="96">
        <v>20</v>
      </c>
      <c r="P41" s="96" t="s">
        <v>135</v>
      </c>
      <c r="V41" s="99" t="s">
        <v>136</v>
      </c>
      <c r="W41" s="95">
        <v>1.812</v>
      </c>
      <c r="X41" s="96" t="s">
        <v>230</v>
      </c>
      <c r="Y41" s="96" t="s">
        <v>228</v>
      </c>
      <c r="Z41" s="93" t="s">
        <v>157</v>
      </c>
      <c r="AA41" s="93" t="s">
        <v>218</v>
      </c>
      <c r="AB41" s="96" t="s">
        <v>140</v>
      </c>
    </row>
    <row r="42" spans="1:28" ht="12.75">
      <c r="A42" s="91">
        <v>25</v>
      </c>
      <c r="B42" s="92" t="s">
        <v>209</v>
      </c>
      <c r="C42" s="93" t="s">
        <v>231</v>
      </c>
      <c r="D42" s="94" t="s">
        <v>232</v>
      </c>
      <c r="E42" s="95">
        <v>3</v>
      </c>
      <c r="F42" s="96" t="s">
        <v>134</v>
      </c>
      <c r="G42" s="97">
        <v>48.53</v>
      </c>
      <c r="I42" s="97">
        <f>ROUND(E42*G42,2)</f>
        <v>145.59</v>
      </c>
      <c r="J42" s="97">
        <f t="shared" si="4"/>
        <v>145.59</v>
      </c>
      <c r="O42" s="96">
        <v>20</v>
      </c>
      <c r="P42" s="96" t="s">
        <v>135</v>
      </c>
      <c r="V42" s="99" t="s">
        <v>136</v>
      </c>
      <c r="X42" s="96" t="s">
        <v>231</v>
      </c>
      <c r="Y42" s="96" t="s">
        <v>231</v>
      </c>
      <c r="Z42" s="93" t="s">
        <v>212</v>
      </c>
      <c r="AA42" s="93" t="s">
        <v>233</v>
      </c>
      <c r="AB42" s="96" t="s">
        <v>214</v>
      </c>
    </row>
    <row r="43" spans="4:23" ht="12.75">
      <c r="D43" s="123" t="s">
        <v>167</v>
      </c>
      <c r="E43" s="124">
        <f>J43</f>
        <v>841.0899999999999</v>
      </c>
      <c r="H43" s="124">
        <f>SUM(H23:H42)</f>
        <v>595.4199999999998</v>
      </c>
      <c r="I43" s="124">
        <f>SUM(I23:I42)</f>
        <v>245.67000000000002</v>
      </c>
      <c r="J43" s="124">
        <f>SUM(J23:J42)</f>
        <v>841.0899999999999</v>
      </c>
      <c r="L43" s="125">
        <f>SUM(L23:L42)</f>
        <v>0.097439</v>
      </c>
      <c r="N43" s="126">
        <f>SUM(N23:N42)</f>
        <v>0</v>
      </c>
      <c r="W43" s="126">
        <f>SUM(W23:W42)</f>
        <v>28.720000000000002</v>
      </c>
    </row>
    <row r="45" ht="12.75">
      <c r="B45" s="122" t="s">
        <v>88</v>
      </c>
    </row>
    <row r="46" spans="1:28" ht="12.75">
      <c r="A46" s="91">
        <v>26</v>
      </c>
      <c r="B46" s="92" t="s">
        <v>234</v>
      </c>
      <c r="C46" s="93" t="s">
        <v>235</v>
      </c>
      <c r="D46" s="94" t="s">
        <v>236</v>
      </c>
      <c r="E46" s="95">
        <v>4</v>
      </c>
      <c r="F46" s="96" t="s">
        <v>134</v>
      </c>
      <c r="G46" s="97">
        <v>88.79</v>
      </c>
      <c r="H46" s="97">
        <f>ROUND(E46*G46,2)</f>
        <v>355.16</v>
      </c>
      <c r="J46" s="97">
        <f>ROUND(E46*G46,2)</f>
        <v>355.16</v>
      </c>
      <c r="K46" s="98">
        <v>0.00252</v>
      </c>
      <c r="L46" s="98">
        <f>E46*K46</f>
        <v>0.01008</v>
      </c>
      <c r="O46" s="96">
        <v>20</v>
      </c>
      <c r="P46" s="96" t="s">
        <v>135</v>
      </c>
      <c r="V46" s="99" t="s">
        <v>136</v>
      </c>
      <c r="W46" s="95">
        <v>1.732</v>
      </c>
      <c r="X46" s="96" t="s">
        <v>237</v>
      </c>
      <c r="Y46" s="96" t="s">
        <v>235</v>
      </c>
      <c r="Z46" s="93" t="s">
        <v>238</v>
      </c>
      <c r="AA46" s="93" t="s">
        <v>239</v>
      </c>
      <c r="AB46" s="96" t="s">
        <v>140</v>
      </c>
    </row>
    <row r="47" spans="1:28" ht="12.75">
      <c r="A47" s="91">
        <v>27</v>
      </c>
      <c r="B47" s="92" t="s">
        <v>234</v>
      </c>
      <c r="C47" s="93" t="s">
        <v>240</v>
      </c>
      <c r="D47" s="94" t="s">
        <v>241</v>
      </c>
      <c r="E47" s="95">
        <v>4</v>
      </c>
      <c r="F47" s="96" t="s">
        <v>134</v>
      </c>
      <c r="G47" s="97">
        <v>7.11</v>
      </c>
      <c r="H47" s="97">
        <f>ROUND(E47*G47,2)</f>
        <v>28.44</v>
      </c>
      <c r="J47" s="97">
        <f>ROUND(E47*G47,2)</f>
        <v>28.44</v>
      </c>
      <c r="K47" s="98">
        <v>0.00075</v>
      </c>
      <c r="L47" s="98">
        <f>E47*K47</f>
        <v>0.003</v>
      </c>
      <c r="O47" s="96">
        <v>20</v>
      </c>
      <c r="P47" s="96" t="s">
        <v>135</v>
      </c>
      <c r="V47" s="99" t="s">
        <v>136</v>
      </c>
      <c r="W47" s="95">
        <v>0.848</v>
      </c>
      <c r="X47" s="96" t="s">
        <v>242</v>
      </c>
      <c r="Y47" s="96" t="s">
        <v>240</v>
      </c>
      <c r="Z47" s="93" t="s">
        <v>243</v>
      </c>
      <c r="AA47" s="93" t="s">
        <v>135</v>
      </c>
      <c r="AB47" s="96" t="s">
        <v>140</v>
      </c>
    </row>
    <row r="48" spans="1:28" ht="12.75">
      <c r="A48" s="91">
        <v>28</v>
      </c>
      <c r="B48" s="92" t="s">
        <v>234</v>
      </c>
      <c r="C48" s="93" t="s">
        <v>244</v>
      </c>
      <c r="D48" s="94" t="s">
        <v>245</v>
      </c>
      <c r="E48" s="95">
        <v>4</v>
      </c>
      <c r="F48" s="96" t="s">
        <v>134</v>
      </c>
      <c r="G48" s="97">
        <v>29.23</v>
      </c>
      <c r="H48" s="97">
        <f>ROUND(E48*G48,2)</f>
        <v>116.92</v>
      </c>
      <c r="J48" s="97">
        <f>ROUND(E48*G48,2)</f>
        <v>116.92</v>
      </c>
      <c r="K48" s="98">
        <v>0.0005</v>
      </c>
      <c r="L48" s="98">
        <f>E48*K48</f>
        <v>0.002</v>
      </c>
      <c r="O48" s="96">
        <v>20</v>
      </c>
      <c r="P48" s="96" t="s">
        <v>135</v>
      </c>
      <c r="V48" s="99" t="s">
        <v>136</v>
      </c>
      <c r="W48" s="95">
        <v>0.288</v>
      </c>
      <c r="X48" s="96" t="s">
        <v>246</v>
      </c>
      <c r="Y48" s="96" t="s">
        <v>244</v>
      </c>
      <c r="Z48" s="93" t="s">
        <v>238</v>
      </c>
      <c r="AA48" s="93" t="s">
        <v>247</v>
      </c>
      <c r="AB48" s="96" t="s">
        <v>140</v>
      </c>
    </row>
    <row r="49" spans="4:23" ht="12.75">
      <c r="D49" s="123" t="s">
        <v>167</v>
      </c>
      <c r="E49" s="124">
        <f>J49</f>
        <v>500.52000000000004</v>
      </c>
      <c r="H49" s="124">
        <f>SUM(H44:H48)</f>
        <v>500.52000000000004</v>
      </c>
      <c r="I49" s="124">
        <f>SUM(I44:I48)</f>
        <v>0</v>
      </c>
      <c r="J49" s="124">
        <f>SUM(J44:J48)</f>
        <v>500.52000000000004</v>
      </c>
      <c r="L49" s="125">
        <f>SUM(L44:L48)</f>
        <v>0.015080000000000001</v>
      </c>
      <c r="N49" s="126">
        <f>SUM(N44:N48)</f>
        <v>0</v>
      </c>
      <c r="W49" s="126">
        <f>SUM(W44:W48)</f>
        <v>2.868</v>
      </c>
    </row>
    <row r="51" ht="12.75">
      <c r="B51" s="122" t="s">
        <v>89</v>
      </c>
    </row>
    <row r="52" spans="1:28" ht="12.75">
      <c r="A52" s="91">
        <v>29</v>
      </c>
      <c r="B52" s="92" t="s">
        <v>248</v>
      </c>
      <c r="C52" s="93" t="s">
        <v>249</v>
      </c>
      <c r="D52" s="94" t="s">
        <v>250</v>
      </c>
      <c r="E52" s="95">
        <v>5.1</v>
      </c>
      <c r="F52" s="96" t="s">
        <v>155</v>
      </c>
      <c r="G52" s="97">
        <v>1.7</v>
      </c>
      <c r="H52" s="97">
        <f>ROUND(E52*G52,2)</f>
        <v>8.67</v>
      </c>
      <c r="J52" s="97">
        <f>ROUND(E52*G52,2)</f>
        <v>8.67</v>
      </c>
      <c r="K52" s="98">
        <v>9E-05</v>
      </c>
      <c r="L52" s="98">
        <f>E52*K52</f>
        <v>0.000459</v>
      </c>
      <c r="O52" s="96">
        <v>20</v>
      </c>
      <c r="P52" s="96" t="s">
        <v>135</v>
      </c>
      <c r="V52" s="99" t="s">
        <v>136</v>
      </c>
      <c r="W52" s="95">
        <v>0.525</v>
      </c>
      <c r="X52" s="96" t="s">
        <v>251</v>
      </c>
      <c r="Y52" s="96" t="s">
        <v>249</v>
      </c>
      <c r="Z52" s="93" t="s">
        <v>252</v>
      </c>
      <c r="AA52" s="93" t="s">
        <v>253</v>
      </c>
      <c r="AB52" s="96" t="s">
        <v>140</v>
      </c>
    </row>
    <row r="53" spans="1:28" ht="12.75">
      <c r="A53" s="91">
        <v>30</v>
      </c>
      <c r="B53" s="92" t="s">
        <v>248</v>
      </c>
      <c r="C53" s="93" t="s">
        <v>254</v>
      </c>
      <c r="D53" s="94" t="s">
        <v>255</v>
      </c>
      <c r="E53" s="95">
        <v>2.5</v>
      </c>
      <c r="F53" s="96" t="s">
        <v>155</v>
      </c>
      <c r="G53" s="97">
        <v>2.88</v>
      </c>
      <c r="H53" s="97">
        <f>ROUND(E53*G53,2)</f>
        <v>7.2</v>
      </c>
      <c r="J53" s="97">
        <f>ROUND(E53*G53,2)</f>
        <v>7.2</v>
      </c>
      <c r="K53" s="98">
        <v>0.00018</v>
      </c>
      <c r="L53" s="98">
        <f>E53*K53</f>
        <v>0.00045000000000000004</v>
      </c>
      <c r="O53" s="96">
        <v>20</v>
      </c>
      <c r="P53" s="96" t="s">
        <v>135</v>
      </c>
      <c r="V53" s="99" t="s">
        <v>136</v>
      </c>
      <c r="W53" s="95">
        <v>0.398</v>
      </c>
      <c r="X53" s="96" t="s">
        <v>256</v>
      </c>
      <c r="Y53" s="96" t="s">
        <v>254</v>
      </c>
      <c r="Z53" s="93" t="s">
        <v>252</v>
      </c>
      <c r="AA53" s="93" t="s">
        <v>257</v>
      </c>
      <c r="AB53" s="96" t="s">
        <v>140</v>
      </c>
    </row>
    <row r="54" spans="4:23" ht="12.75">
      <c r="D54" s="123" t="s">
        <v>167</v>
      </c>
      <c r="E54" s="124">
        <f>J54</f>
        <v>15.870000000000001</v>
      </c>
      <c r="H54" s="124">
        <f>SUM(H50:H53)</f>
        <v>15.870000000000001</v>
      </c>
      <c r="I54" s="124">
        <f>SUM(I50:I53)</f>
        <v>0</v>
      </c>
      <c r="J54" s="124">
        <f>SUM(J50:J53)</f>
        <v>15.870000000000001</v>
      </c>
      <c r="L54" s="125">
        <f>SUM(L50:L53)</f>
        <v>0.0009090000000000001</v>
      </c>
      <c r="N54" s="126">
        <f>SUM(N50:N53)</f>
        <v>0</v>
      </c>
      <c r="W54" s="126">
        <f>SUM(W50:W53)</f>
        <v>0.923</v>
      </c>
    </row>
    <row r="56" spans="4:23" ht="12.75">
      <c r="D56" s="123" t="s">
        <v>90</v>
      </c>
      <c r="E56" s="126">
        <f>J56</f>
        <v>1414.8899999999999</v>
      </c>
      <c r="H56" s="124">
        <f>H22+H43+H49+H54</f>
        <v>1169.2199999999998</v>
      </c>
      <c r="I56" s="124">
        <f>I22+I43+I49+I54</f>
        <v>245.67000000000002</v>
      </c>
      <c r="J56" s="124">
        <f>J22+J43+J49+J54</f>
        <v>1414.8899999999999</v>
      </c>
      <c r="L56" s="125">
        <f>L22+L43+L49+L54</f>
        <v>0.11871999999999999</v>
      </c>
      <c r="N56" s="126">
        <f>N22+N43+N49+N54</f>
        <v>0.1368</v>
      </c>
      <c r="W56" s="126">
        <f>W22+W43+W49+W54</f>
        <v>35.434000000000005</v>
      </c>
    </row>
    <row r="58" ht="12.75">
      <c r="B58" s="121" t="s">
        <v>91</v>
      </c>
    </row>
    <row r="59" ht="12.75">
      <c r="B59" s="122" t="s">
        <v>93</v>
      </c>
    </row>
    <row r="60" spans="1:28" ht="12.75">
      <c r="A60" s="91">
        <v>31</v>
      </c>
      <c r="B60" s="92" t="s">
        <v>258</v>
      </c>
      <c r="C60" s="93" t="s">
        <v>259</v>
      </c>
      <c r="D60" s="94" t="s">
        <v>260</v>
      </c>
      <c r="E60" s="95">
        <v>21.6</v>
      </c>
      <c r="F60" s="96" t="s">
        <v>155</v>
      </c>
      <c r="G60" s="97">
        <v>0.19</v>
      </c>
      <c r="H60" s="97">
        <f aca="true" t="shared" si="5" ref="H60:H67">ROUND(E60*G60,2)</f>
        <v>4.1</v>
      </c>
      <c r="J60" s="97">
        <f aca="true" t="shared" si="6" ref="J60:J67">ROUND(E60*G60,2)</f>
        <v>4.1</v>
      </c>
      <c r="K60" s="98">
        <v>4E-05</v>
      </c>
      <c r="L60" s="98">
        <f>E60*K60</f>
        <v>0.0008640000000000001</v>
      </c>
      <c r="O60" s="96">
        <v>20</v>
      </c>
      <c r="P60" s="96" t="s">
        <v>261</v>
      </c>
      <c r="V60" s="99" t="s">
        <v>262</v>
      </c>
      <c r="W60" s="95">
        <v>0.194</v>
      </c>
      <c r="X60" s="96" t="s">
        <v>263</v>
      </c>
      <c r="Y60" s="96" t="s">
        <v>259</v>
      </c>
      <c r="Z60" s="93" t="s">
        <v>264</v>
      </c>
      <c r="AA60" s="93" t="s">
        <v>135</v>
      </c>
      <c r="AB60" s="96" t="s">
        <v>140</v>
      </c>
    </row>
    <row r="61" spans="1:28" ht="12.75">
      <c r="A61" s="91">
        <v>32</v>
      </c>
      <c r="B61" s="92" t="s">
        <v>258</v>
      </c>
      <c r="C61" s="93" t="s">
        <v>265</v>
      </c>
      <c r="D61" s="94" t="s">
        <v>266</v>
      </c>
      <c r="E61" s="95">
        <v>4.5</v>
      </c>
      <c r="F61" s="96" t="s">
        <v>155</v>
      </c>
      <c r="G61" s="97">
        <v>0.44</v>
      </c>
      <c r="H61" s="97">
        <f t="shared" si="5"/>
        <v>1.98</v>
      </c>
      <c r="J61" s="97">
        <f t="shared" si="6"/>
        <v>1.98</v>
      </c>
      <c r="K61" s="98">
        <v>9E-05</v>
      </c>
      <c r="L61" s="98">
        <f>E61*K61</f>
        <v>0.00040500000000000003</v>
      </c>
      <c r="O61" s="96">
        <v>20</v>
      </c>
      <c r="P61" s="96" t="s">
        <v>261</v>
      </c>
      <c r="V61" s="99" t="s">
        <v>262</v>
      </c>
      <c r="W61" s="95">
        <v>0.099</v>
      </c>
      <c r="X61" s="96" t="s">
        <v>267</v>
      </c>
      <c r="Y61" s="96" t="s">
        <v>265</v>
      </c>
      <c r="Z61" s="93" t="s">
        <v>264</v>
      </c>
      <c r="AA61" s="93" t="s">
        <v>135</v>
      </c>
      <c r="AB61" s="96" t="s">
        <v>140</v>
      </c>
    </row>
    <row r="62" spans="1:28" ht="12.75">
      <c r="A62" s="91">
        <v>33</v>
      </c>
      <c r="B62" s="92" t="s">
        <v>258</v>
      </c>
      <c r="C62" s="93" t="s">
        <v>268</v>
      </c>
      <c r="D62" s="94" t="s">
        <v>269</v>
      </c>
      <c r="E62" s="95">
        <v>1</v>
      </c>
      <c r="F62" s="96" t="s">
        <v>134</v>
      </c>
      <c r="G62" s="97">
        <v>0.87</v>
      </c>
      <c r="H62" s="97">
        <f t="shared" si="5"/>
        <v>0.87</v>
      </c>
      <c r="J62" s="97">
        <f t="shared" si="6"/>
        <v>0.87</v>
      </c>
      <c r="O62" s="96">
        <v>20</v>
      </c>
      <c r="P62" s="96" t="s">
        <v>261</v>
      </c>
      <c r="V62" s="99" t="s">
        <v>262</v>
      </c>
      <c r="W62" s="95">
        <v>0.066</v>
      </c>
      <c r="X62" s="96" t="s">
        <v>270</v>
      </c>
      <c r="Y62" s="96" t="s">
        <v>268</v>
      </c>
      <c r="Z62" s="93" t="s">
        <v>264</v>
      </c>
      <c r="AA62" s="93" t="s">
        <v>135</v>
      </c>
      <c r="AB62" s="96" t="s">
        <v>140</v>
      </c>
    </row>
    <row r="63" spans="1:28" ht="12.75">
      <c r="A63" s="91">
        <v>34</v>
      </c>
      <c r="B63" s="92" t="s">
        <v>258</v>
      </c>
      <c r="C63" s="93" t="s">
        <v>271</v>
      </c>
      <c r="D63" s="94" t="s">
        <v>272</v>
      </c>
      <c r="E63" s="95">
        <v>19.8</v>
      </c>
      <c r="F63" s="96" t="s">
        <v>155</v>
      </c>
      <c r="G63" s="97">
        <v>0.74</v>
      </c>
      <c r="H63" s="97">
        <f t="shared" si="5"/>
        <v>14.65</v>
      </c>
      <c r="J63" s="97">
        <f t="shared" si="6"/>
        <v>14.65</v>
      </c>
      <c r="O63" s="96">
        <v>20</v>
      </c>
      <c r="P63" s="96" t="s">
        <v>261</v>
      </c>
      <c r="V63" s="99" t="s">
        <v>262</v>
      </c>
      <c r="W63" s="95">
        <v>1.228</v>
      </c>
      <c r="X63" s="96" t="s">
        <v>273</v>
      </c>
      <c r="Y63" s="96" t="s">
        <v>271</v>
      </c>
      <c r="Z63" s="93" t="s">
        <v>264</v>
      </c>
      <c r="AA63" s="93" t="s">
        <v>135</v>
      </c>
      <c r="AB63" s="96" t="s">
        <v>140</v>
      </c>
    </row>
    <row r="64" spans="1:28" ht="12.75">
      <c r="A64" s="91">
        <v>35</v>
      </c>
      <c r="B64" s="92" t="s">
        <v>258</v>
      </c>
      <c r="C64" s="93" t="s">
        <v>274</v>
      </c>
      <c r="D64" s="94" t="s">
        <v>275</v>
      </c>
      <c r="E64" s="95">
        <v>19.5</v>
      </c>
      <c r="F64" s="96" t="s">
        <v>134</v>
      </c>
      <c r="G64" s="97">
        <v>0.25</v>
      </c>
      <c r="H64" s="97">
        <f t="shared" si="5"/>
        <v>4.88</v>
      </c>
      <c r="J64" s="97">
        <f t="shared" si="6"/>
        <v>4.88</v>
      </c>
      <c r="O64" s="96">
        <v>20</v>
      </c>
      <c r="P64" s="96" t="s">
        <v>276</v>
      </c>
      <c r="V64" s="99" t="s">
        <v>262</v>
      </c>
      <c r="W64" s="95">
        <v>0.371</v>
      </c>
      <c r="X64" s="96" t="s">
        <v>277</v>
      </c>
      <c r="Y64" s="96" t="s">
        <v>274</v>
      </c>
      <c r="Z64" s="93" t="s">
        <v>264</v>
      </c>
      <c r="AA64" s="93" t="s">
        <v>135</v>
      </c>
      <c r="AB64" s="96" t="s">
        <v>140</v>
      </c>
    </row>
    <row r="65" spans="1:28" ht="12.75">
      <c r="A65" s="91">
        <v>36</v>
      </c>
      <c r="B65" s="92" t="s">
        <v>258</v>
      </c>
      <c r="C65" s="93" t="s">
        <v>278</v>
      </c>
      <c r="D65" s="94" t="s">
        <v>279</v>
      </c>
      <c r="E65" s="95">
        <v>19.8</v>
      </c>
      <c r="F65" s="96" t="s">
        <v>155</v>
      </c>
      <c r="G65" s="97">
        <v>1.72</v>
      </c>
      <c r="H65" s="97">
        <f t="shared" si="5"/>
        <v>34.06</v>
      </c>
      <c r="J65" s="97">
        <f t="shared" si="6"/>
        <v>34.06</v>
      </c>
      <c r="O65" s="96">
        <v>20</v>
      </c>
      <c r="P65" s="96" t="s">
        <v>280</v>
      </c>
      <c r="V65" s="99" t="s">
        <v>262</v>
      </c>
      <c r="W65" s="95">
        <v>2.871</v>
      </c>
      <c r="X65" s="96" t="s">
        <v>281</v>
      </c>
      <c r="Y65" s="96" t="s">
        <v>278</v>
      </c>
      <c r="Z65" s="93" t="s">
        <v>264</v>
      </c>
      <c r="AA65" s="93" t="s">
        <v>135</v>
      </c>
      <c r="AB65" s="96" t="s">
        <v>140</v>
      </c>
    </row>
    <row r="66" spans="1:28" ht="12.75">
      <c r="A66" s="91">
        <v>37</v>
      </c>
      <c r="B66" s="92" t="s">
        <v>258</v>
      </c>
      <c r="C66" s="93" t="s">
        <v>282</v>
      </c>
      <c r="D66" s="94" t="s">
        <v>283</v>
      </c>
      <c r="E66" s="95">
        <v>1</v>
      </c>
      <c r="F66" s="96" t="s">
        <v>284</v>
      </c>
      <c r="G66" s="97">
        <v>83.72</v>
      </c>
      <c r="H66" s="97">
        <f t="shared" si="5"/>
        <v>83.72</v>
      </c>
      <c r="J66" s="97">
        <f t="shared" si="6"/>
        <v>83.72</v>
      </c>
      <c r="O66" s="96">
        <v>20</v>
      </c>
      <c r="P66" s="96" t="s">
        <v>280</v>
      </c>
      <c r="V66" s="99" t="s">
        <v>262</v>
      </c>
      <c r="W66" s="95">
        <v>0.145</v>
      </c>
      <c r="X66" s="96" t="s">
        <v>285</v>
      </c>
      <c r="Y66" s="96" t="s">
        <v>282</v>
      </c>
      <c r="Z66" s="93" t="s">
        <v>264</v>
      </c>
      <c r="AA66" s="93" t="s">
        <v>135</v>
      </c>
      <c r="AB66" s="96" t="s">
        <v>140</v>
      </c>
    </row>
    <row r="67" spans="1:28" ht="12.75">
      <c r="A67" s="91">
        <v>38</v>
      </c>
      <c r="B67" s="92" t="s">
        <v>131</v>
      </c>
      <c r="C67" s="93" t="s">
        <v>286</v>
      </c>
      <c r="D67" s="94" t="s">
        <v>287</v>
      </c>
      <c r="E67" s="95">
        <v>8.411</v>
      </c>
      <c r="F67" s="96" t="s">
        <v>122</v>
      </c>
      <c r="G67" s="97">
        <v>0.8</v>
      </c>
      <c r="H67" s="97">
        <f t="shared" si="5"/>
        <v>6.73</v>
      </c>
      <c r="J67" s="97">
        <f t="shared" si="6"/>
        <v>6.73</v>
      </c>
      <c r="O67" s="96">
        <v>20</v>
      </c>
      <c r="P67" s="96" t="s">
        <v>135</v>
      </c>
      <c r="V67" s="99" t="s">
        <v>262</v>
      </c>
      <c r="X67" s="96" t="s">
        <v>288</v>
      </c>
      <c r="Y67" s="96" t="s">
        <v>286</v>
      </c>
      <c r="Z67" s="93" t="s">
        <v>157</v>
      </c>
      <c r="AA67" s="93" t="s">
        <v>289</v>
      </c>
      <c r="AB67" s="96" t="s">
        <v>140</v>
      </c>
    </row>
    <row r="68" spans="4:23" ht="12.75">
      <c r="D68" s="123" t="s">
        <v>290</v>
      </c>
      <c r="E68" s="124">
        <f>J68</f>
        <v>150.98999999999998</v>
      </c>
      <c r="H68" s="124">
        <f>SUM(H57:H67)</f>
        <v>150.98999999999998</v>
      </c>
      <c r="I68" s="124">
        <f>SUM(I57:I67)</f>
        <v>0</v>
      </c>
      <c r="J68" s="124">
        <f>SUM(J57:J67)</f>
        <v>150.98999999999998</v>
      </c>
      <c r="L68" s="125">
        <f>SUM(L57:L67)</f>
        <v>0.0012690000000000002</v>
      </c>
      <c r="N68" s="126">
        <f>SUM(N57:N67)</f>
        <v>0</v>
      </c>
      <c r="W68" s="126">
        <f>SUM(W57:W67)</f>
        <v>4.973999999999999</v>
      </c>
    </row>
    <row r="70" spans="4:23" ht="12.75">
      <c r="D70" s="123" t="s">
        <v>291</v>
      </c>
      <c r="E70" s="124">
        <f>J70</f>
        <v>150.98999999999998</v>
      </c>
      <c r="H70" s="124">
        <f>H68</f>
        <v>150.98999999999998</v>
      </c>
      <c r="I70" s="124">
        <f>I68</f>
        <v>0</v>
      </c>
      <c r="J70" s="124">
        <f>J68</f>
        <v>150.98999999999998</v>
      </c>
      <c r="L70" s="125">
        <f>L68</f>
        <v>0.0012690000000000002</v>
      </c>
      <c r="N70" s="126">
        <f>N68</f>
        <v>0</v>
      </c>
      <c r="W70" s="126">
        <f>W68</f>
        <v>4.973999999999999</v>
      </c>
    </row>
    <row r="72" spans="4:23" ht="12.75">
      <c r="D72" s="127" t="s">
        <v>92</v>
      </c>
      <c r="E72" s="124">
        <f>J72</f>
        <v>1565.8799999999999</v>
      </c>
      <c r="H72" s="124">
        <f>H56+H70</f>
        <v>1320.2099999999998</v>
      </c>
      <c r="I72" s="124">
        <f>I56+I70</f>
        <v>245.67000000000002</v>
      </c>
      <c r="J72" s="124">
        <f>J56+J70</f>
        <v>1565.8799999999999</v>
      </c>
      <c r="L72" s="125">
        <f>L56+L70</f>
        <v>0.119989</v>
      </c>
      <c r="N72" s="126">
        <f>N56+N70</f>
        <v>0.1368</v>
      </c>
      <c r="W72" s="126">
        <f>W56+W70</f>
        <v>40.408</v>
      </c>
    </row>
  </sheetData>
  <sheetProtection/>
  <mergeCells count="2">
    <mergeCell ref="K9:L9"/>
    <mergeCell ref="M9:N9"/>
  </mergeCells>
  <printOptions horizontalCentered="1"/>
  <pageMargins left="0.17222222222222222" right="0.11944444444444445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5.7109375" style="128" customWidth="1"/>
    <col min="2" max="3" width="45.7109375" style="128" customWidth="1"/>
    <col min="4" max="4" width="11.28125" style="129" customWidth="1"/>
    <col min="5" max="16384" width="9.140625" style="79" customWidth="1"/>
  </cols>
  <sheetData>
    <row r="1" spans="1:4" ht="12.75">
      <c r="A1" s="130" t="s">
        <v>71</v>
      </c>
      <c r="B1" s="109"/>
      <c r="C1" s="109"/>
      <c r="D1" s="131" t="s">
        <v>12</v>
      </c>
    </row>
    <row r="2" spans="1:28" ht="12.75">
      <c r="A2" s="130" t="s">
        <v>72</v>
      </c>
      <c r="B2" s="109"/>
      <c r="C2" s="109"/>
      <c r="D2" s="131" t="s">
        <v>11</v>
      </c>
      <c r="AB2" s="79" t="s">
        <v>10</v>
      </c>
    </row>
    <row r="3" spans="1:4" ht="12.75">
      <c r="A3" s="130" t="s">
        <v>74</v>
      </c>
      <c r="B3" s="109"/>
      <c r="C3" s="109"/>
      <c r="D3" s="131" t="s">
        <v>75</v>
      </c>
    </row>
    <row r="4" spans="1:4" ht="12.75">
      <c r="A4" s="109"/>
      <c r="B4" s="109"/>
      <c r="C4" s="109"/>
      <c r="D4" s="109"/>
    </row>
    <row r="5" spans="1:4" ht="12.75">
      <c r="A5" s="130" t="s">
        <v>292</v>
      </c>
      <c r="B5" s="109"/>
      <c r="C5" s="109"/>
      <c r="D5" s="109"/>
    </row>
    <row r="6" spans="1:4" ht="12.75">
      <c r="A6" s="130" t="s">
        <v>293</v>
      </c>
      <c r="B6" s="109"/>
      <c r="C6" s="109"/>
      <c r="D6" s="109"/>
    </row>
    <row r="7" spans="1:4" ht="12.75">
      <c r="A7" s="130" t="s">
        <v>294</v>
      </c>
      <c r="B7" s="109"/>
      <c r="C7" s="109"/>
      <c r="D7" s="109"/>
    </row>
    <row r="8" spans="1:4" ht="12.75">
      <c r="A8" s="79" t="s">
        <v>0</v>
      </c>
      <c r="B8" s="132"/>
      <c r="C8" s="133"/>
      <c r="D8" s="134"/>
    </row>
    <row r="9" spans="1:6" ht="12.75">
      <c r="A9" s="135" t="s">
        <v>295</v>
      </c>
      <c r="B9" s="135" t="s">
        <v>296</v>
      </c>
      <c r="C9" s="135" t="s">
        <v>297</v>
      </c>
      <c r="D9" s="136" t="s">
        <v>298</v>
      </c>
      <c r="F9" s="79" t="s">
        <v>299</v>
      </c>
    </row>
    <row r="10" spans="1:4" ht="12.75">
      <c r="A10" s="137"/>
      <c r="B10" s="137"/>
      <c r="C10" s="138"/>
      <c r="D10" s="139"/>
    </row>
    <row r="12" ht="13.5" customHeight="1">
      <c r="F12" s="79" t="s">
        <v>300</v>
      </c>
    </row>
  </sheetData>
  <sheetProtection/>
  <printOptions horizontalCentered="1"/>
  <pageMargins left="0.2361111111111111" right="0.2361111111111111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29.140625" style="0" customWidth="1"/>
    <col min="3" max="3" width="9.28125" style="0" customWidth="1"/>
    <col min="4" max="4" width="31.57421875" style="0" customWidth="1"/>
  </cols>
  <sheetData>
    <row r="1" spans="1:4" ht="40.5">
      <c r="A1" s="140" t="s">
        <v>301</v>
      </c>
      <c r="B1" s="141" t="s">
        <v>302</v>
      </c>
      <c r="C1" s="142" t="s">
        <v>303</v>
      </c>
      <c r="D1" s="143" t="s">
        <v>304</v>
      </c>
    </row>
    <row r="2" spans="1:4" ht="12.75">
      <c r="A2" s="144" t="s">
        <v>305</v>
      </c>
      <c r="B2" s="145" t="s">
        <v>306</v>
      </c>
      <c r="C2" s="146" t="s">
        <v>307</v>
      </c>
      <c r="D2" s="147"/>
    </row>
    <row r="3" spans="1:4" ht="12.75">
      <c r="A3" s="148"/>
      <c r="B3" s="149"/>
      <c r="C3" s="150"/>
      <c r="D3" s="151"/>
    </row>
    <row r="4" spans="1:4" ht="12.75">
      <c r="A4" s="144" t="s">
        <v>308</v>
      </c>
      <c r="B4" s="145" t="s">
        <v>309</v>
      </c>
      <c r="C4" s="146" t="s">
        <v>307</v>
      </c>
      <c r="D4" s="147" t="s">
        <v>310</v>
      </c>
    </row>
    <row r="5" spans="1:4" ht="12.75">
      <c r="A5" s="144"/>
      <c r="B5" s="145"/>
      <c r="C5" s="152"/>
      <c r="D5" s="151" t="s">
        <v>311</v>
      </c>
    </row>
    <row r="6" spans="1:4" ht="12.75">
      <c r="A6" s="148"/>
      <c r="B6" s="149"/>
      <c r="C6" s="150"/>
      <c r="D6" s="151" t="s">
        <v>312</v>
      </c>
    </row>
    <row r="7" spans="1:4" ht="12.75">
      <c r="A7" s="148"/>
      <c r="B7" s="149"/>
      <c r="C7" s="150"/>
      <c r="D7" s="151"/>
    </row>
    <row r="8" spans="1:4" ht="12.75">
      <c r="A8" s="144" t="s">
        <v>313</v>
      </c>
      <c r="B8" s="145" t="s">
        <v>314</v>
      </c>
      <c r="C8" s="146" t="s">
        <v>307</v>
      </c>
      <c r="D8" s="147"/>
    </row>
    <row r="9" spans="1:4" ht="12.75">
      <c r="A9" s="148"/>
      <c r="B9" s="149"/>
      <c r="C9" s="150"/>
      <c r="D9" s="151"/>
    </row>
    <row r="10" spans="1:4" ht="12.75">
      <c r="A10" s="144" t="s">
        <v>315</v>
      </c>
      <c r="B10" s="145" t="s">
        <v>316</v>
      </c>
      <c r="C10" s="146" t="s">
        <v>307</v>
      </c>
      <c r="D10" s="147"/>
    </row>
    <row r="11" spans="1:4" ht="12.75">
      <c r="A11" s="148"/>
      <c r="B11" s="149"/>
      <c r="C11" s="150"/>
      <c r="D11" s="151"/>
    </row>
    <row r="12" spans="1:4" ht="12.75">
      <c r="A12" s="144" t="s">
        <v>317</v>
      </c>
      <c r="B12" s="145" t="s">
        <v>318</v>
      </c>
      <c r="C12" s="146" t="s">
        <v>307</v>
      </c>
      <c r="D12" s="147" t="s">
        <v>319</v>
      </c>
    </row>
    <row r="13" spans="1:4" ht="12.75">
      <c r="A13" s="148"/>
      <c r="B13" s="149"/>
      <c r="C13" s="150"/>
      <c r="D13" s="151"/>
    </row>
    <row r="14" spans="1:4" ht="12.75">
      <c r="A14" s="144" t="s">
        <v>320</v>
      </c>
      <c r="B14" s="145" t="s">
        <v>321</v>
      </c>
      <c r="C14" s="146" t="s">
        <v>307</v>
      </c>
      <c r="D14" s="147"/>
    </row>
    <row r="15" spans="1:4" ht="12.75">
      <c r="A15" s="148"/>
      <c r="B15" s="149"/>
      <c r="C15" s="150"/>
      <c r="D15" s="151"/>
    </row>
    <row r="16" spans="1:4" ht="12.75">
      <c r="A16" s="144" t="s">
        <v>322</v>
      </c>
      <c r="B16" s="145" t="s">
        <v>318</v>
      </c>
      <c r="C16" s="146" t="s">
        <v>307</v>
      </c>
      <c r="D16" s="147" t="s">
        <v>323</v>
      </c>
    </row>
    <row r="17" spans="1:4" ht="12.75">
      <c r="A17" s="148"/>
      <c r="B17" s="149"/>
      <c r="C17" s="150"/>
      <c r="D17" s="151"/>
    </row>
    <row r="18" spans="1:4" ht="12.75">
      <c r="A18" s="144" t="s">
        <v>324</v>
      </c>
      <c r="B18" s="145"/>
      <c r="C18" s="152" t="s">
        <v>325</v>
      </c>
      <c r="D18" s="147" t="s">
        <v>326</v>
      </c>
    </row>
    <row r="19" spans="1:4" ht="12.75">
      <c r="A19" s="148"/>
      <c r="B19" s="149"/>
      <c r="C19" s="150"/>
      <c r="D19" s="151"/>
    </row>
    <row r="20" spans="1:4" ht="12.75">
      <c r="A20" s="144" t="s">
        <v>327</v>
      </c>
      <c r="B20" s="145"/>
      <c r="C20" s="152" t="s">
        <v>325</v>
      </c>
      <c r="D20" s="147" t="s">
        <v>326</v>
      </c>
    </row>
    <row r="21" spans="1:4" ht="12.75">
      <c r="A21" s="148"/>
      <c r="B21" s="149"/>
      <c r="C21" s="150"/>
      <c r="D21" s="151"/>
    </row>
    <row r="22" spans="1:4" ht="12.75">
      <c r="A22" s="144" t="s">
        <v>328</v>
      </c>
      <c r="B22" s="145"/>
      <c r="C22" s="152" t="s">
        <v>325</v>
      </c>
      <c r="D22" s="147" t="s">
        <v>326</v>
      </c>
    </row>
    <row r="23" spans="1:4" ht="12.75">
      <c r="A23" s="148"/>
      <c r="B23" s="149"/>
      <c r="C23" s="150"/>
      <c r="D23" s="151"/>
    </row>
    <row r="24" spans="1:4" ht="12.75">
      <c r="A24" s="144" t="s">
        <v>329</v>
      </c>
      <c r="B24" s="145" t="s">
        <v>330</v>
      </c>
      <c r="C24" s="152" t="s">
        <v>325</v>
      </c>
      <c r="D24" s="147" t="s">
        <v>331</v>
      </c>
    </row>
    <row r="25" spans="1:4" ht="12.75">
      <c r="A25" s="148"/>
      <c r="B25" s="149"/>
      <c r="C25" s="150"/>
      <c r="D25" s="151"/>
    </row>
    <row r="26" spans="1:4" ht="12.75">
      <c r="A26" s="144" t="s">
        <v>332</v>
      </c>
      <c r="B26" s="145"/>
      <c r="C26" s="152" t="s">
        <v>325</v>
      </c>
      <c r="D26" s="147" t="s">
        <v>326</v>
      </c>
    </row>
    <row r="27" spans="1:4" ht="12.75">
      <c r="A27" s="148"/>
      <c r="B27" s="149"/>
      <c r="C27" s="150"/>
      <c r="D27" s="151"/>
    </row>
    <row r="28" spans="1:4" ht="12.75">
      <c r="A28" s="144" t="s">
        <v>333</v>
      </c>
      <c r="B28" s="145" t="s">
        <v>334</v>
      </c>
      <c r="C28" s="152" t="s">
        <v>325</v>
      </c>
      <c r="D28" s="147" t="s">
        <v>335</v>
      </c>
    </row>
    <row r="29" spans="1:4" ht="12.75">
      <c r="A29" s="148"/>
      <c r="B29" s="149"/>
      <c r="C29" s="150"/>
      <c r="D29" s="151"/>
    </row>
    <row r="30" spans="1:4" ht="12.75">
      <c r="A30" s="144" t="s">
        <v>336</v>
      </c>
      <c r="B30" s="145"/>
      <c r="C30" s="152" t="s">
        <v>325</v>
      </c>
      <c r="D30" s="147" t="s">
        <v>326</v>
      </c>
    </row>
    <row r="31" spans="1:4" ht="12.75">
      <c r="A31" s="148"/>
      <c r="B31" s="149"/>
      <c r="C31" s="150"/>
      <c r="D31" s="151"/>
    </row>
    <row r="32" spans="1:4" ht="12.75">
      <c r="A32" s="144" t="s">
        <v>337</v>
      </c>
      <c r="B32" s="145"/>
      <c r="C32" s="152" t="s">
        <v>325</v>
      </c>
      <c r="D32" s="147" t="s">
        <v>326</v>
      </c>
    </row>
    <row r="33" spans="1:4" ht="12.75">
      <c r="A33" s="148"/>
      <c r="B33" s="149"/>
      <c r="C33" s="150"/>
      <c r="D33" s="151"/>
    </row>
    <row r="34" spans="1:4" ht="12.75">
      <c r="A34" s="144" t="s">
        <v>338</v>
      </c>
      <c r="B34" s="145" t="s">
        <v>339</v>
      </c>
      <c r="C34" s="152" t="s">
        <v>325</v>
      </c>
      <c r="D34" s="147"/>
    </row>
    <row r="35" spans="1:4" ht="12.75">
      <c r="A35" s="148"/>
      <c r="B35" s="149"/>
      <c r="C35" s="150"/>
      <c r="D35" s="151"/>
    </row>
    <row r="36" spans="1:4" ht="12.75">
      <c r="A36" s="144" t="s">
        <v>340</v>
      </c>
      <c r="B36" s="145"/>
      <c r="C36" s="152" t="s">
        <v>325</v>
      </c>
      <c r="D36" s="147" t="s">
        <v>326</v>
      </c>
    </row>
    <row r="37" spans="1:4" ht="12.75">
      <c r="A37" s="148"/>
      <c r="B37" s="149"/>
      <c r="C37" s="150"/>
      <c r="D37" s="151"/>
    </row>
    <row r="38" spans="1:4" ht="12.75">
      <c r="A38" s="144" t="s">
        <v>341</v>
      </c>
      <c r="B38" s="145"/>
      <c r="C38" s="152" t="s">
        <v>325</v>
      </c>
      <c r="D38" s="147" t="s">
        <v>326</v>
      </c>
    </row>
    <row r="39" spans="1:4" ht="12.75">
      <c r="A39" s="148"/>
      <c r="B39" s="149"/>
      <c r="C39" s="150"/>
      <c r="D39" s="151"/>
    </row>
    <row r="40" spans="1:4" ht="12.75">
      <c r="A40" s="144" t="s">
        <v>342</v>
      </c>
      <c r="B40" s="145"/>
      <c r="C40" s="152" t="s">
        <v>325</v>
      </c>
      <c r="D40" s="147" t="s">
        <v>326</v>
      </c>
    </row>
    <row r="41" spans="1:4" ht="12.75">
      <c r="A41" s="148"/>
      <c r="B41" s="149"/>
      <c r="C41" s="150"/>
      <c r="D41" s="151"/>
    </row>
    <row r="42" spans="1:4" ht="12.75">
      <c r="A42" s="144" t="s">
        <v>343</v>
      </c>
      <c r="B42" s="145"/>
      <c r="C42" s="152" t="s">
        <v>325</v>
      </c>
      <c r="D42" s="147" t="s">
        <v>326</v>
      </c>
    </row>
    <row r="43" spans="1:4" ht="12.75">
      <c r="A43" s="148"/>
      <c r="B43" s="149"/>
      <c r="C43" s="150"/>
      <c r="D43" s="151"/>
    </row>
    <row r="44" spans="1:4" ht="12.75">
      <c r="A44" s="144" t="s">
        <v>344</v>
      </c>
      <c r="B44" s="145"/>
      <c r="C44" s="152" t="s">
        <v>325</v>
      </c>
      <c r="D44" s="147" t="s">
        <v>326</v>
      </c>
    </row>
    <row r="45" spans="1:4" ht="12.75">
      <c r="A45" s="148"/>
      <c r="B45" s="149"/>
      <c r="C45" s="150"/>
      <c r="D45" s="151"/>
    </row>
    <row r="46" spans="1:4" ht="22.5" customHeight="1">
      <c r="A46" s="153" t="s">
        <v>345</v>
      </c>
      <c r="B46" s="154" t="s">
        <v>346</v>
      </c>
      <c r="C46" s="154" t="s">
        <v>325</v>
      </c>
      <c r="D46" s="155" t="s">
        <v>347</v>
      </c>
    </row>
    <row r="47" spans="1:4" ht="14.25" customHeight="1">
      <c r="A47" s="148"/>
      <c r="B47" s="149"/>
      <c r="C47" s="150"/>
      <c r="D47" s="156" t="s">
        <v>348</v>
      </c>
    </row>
    <row r="48" spans="1:4" ht="12.75">
      <c r="A48" s="144" t="s">
        <v>349</v>
      </c>
      <c r="B48" s="145"/>
      <c r="C48" s="152" t="s">
        <v>325</v>
      </c>
      <c r="D48" s="147" t="s">
        <v>326</v>
      </c>
    </row>
    <row r="49" spans="1:4" ht="12.75">
      <c r="A49" s="148"/>
      <c r="B49" s="149"/>
      <c r="C49" s="150"/>
      <c r="D49" s="151"/>
    </row>
    <row r="50" spans="1:4" ht="12.75">
      <c r="A50" s="144" t="s">
        <v>350</v>
      </c>
      <c r="B50" s="145" t="s">
        <v>339</v>
      </c>
      <c r="C50" s="152" t="s">
        <v>325</v>
      </c>
      <c r="D50" s="147" t="s">
        <v>351</v>
      </c>
    </row>
    <row r="51" spans="1:4" ht="12.75">
      <c r="A51" s="148"/>
      <c r="B51" s="149"/>
      <c r="C51" s="150"/>
      <c r="D51" s="151"/>
    </row>
    <row r="52" spans="1:4" ht="12.75">
      <c r="A52" s="144" t="s">
        <v>352</v>
      </c>
      <c r="B52" s="145" t="s">
        <v>314</v>
      </c>
      <c r="C52" s="152" t="s">
        <v>325</v>
      </c>
      <c r="D52" s="147" t="s">
        <v>326</v>
      </c>
    </row>
    <row r="53" spans="1:4" ht="12.75">
      <c r="A53" s="148"/>
      <c r="B53" s="149"/>
      <c r="C53" s="150"/>
      <c r="D53" s="151"/>
    </row>
    <row r="54" spans="1:4" ht="12.75">
      <c r="A54" s="144" t="s">
        <v>353</v>
      </c>
      <c r="B54" s="145" t="s">
        <v>354</v>
      </c>
      <c r="C54" s="152" t="s">
        <v>325</v>
      </c>
      <c r="D54" s="147"/>
    </row>
    <row r="55" spans="1:4" ht="12.75">
      <c r="A55" s="148"/>
      <c r="B55" s="149"/>
      <c r="C55" s="150"/>
      <c r="D55" s="151"/>
    </row>
    <row r="56" spans="1:4" ht="12.75">
      <c r="A56" s="144" t="s">
        <v>355</v>
      </c>
      <c r="B56" s="145" t="s">
        <v>339</v>
      </c>
      <c r="C56" s="152" t="s">
        <v>325</v>
      </c>
      <c r="D56" s="147"/>
    </row>
    <row r="57" spans="1:4" ht="12.75">
      <c r="A57" s="157"/>
      <c r="B57" s="158"/>
      <c r="C57" s="159"/>
      <c r="D57" s="160"/>
    </row>
    <row r="58" spans="1:4" ht="0.75" customHeight="1">
      <c r="A58" s="161"/>
      <c r="B58" s="162"/>
      <c r="C58" s="162"/>
      <c r="D58" s="163"/>
    </row>
  </sheetData>
  <sheetProtection/>
  <printOptions horizontalCentered="1"/>
  <pageMargins left="0.11944444444444445" right="0.11944444444444445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Bozek</dc:creator>
  <cp:keywords/>
  <dc:description/>
  <cp:lastModifiedBy>miroslav.bozek</cp:lastModifiedBy>
  <dcterms:created xsi:type="dcterms:W3CDTF">2014-07-09T16:27:17Z</dcterms:created>
  <dcterms:modified xsi:type="dcterms:W3CDTF">2014-07-09T16:33:08Z</dcterms:modified>
  <cp:category/>
  <cp:version/>
  <cp:contentType/>
  <cp:contentStatus/>
</cp:coreProperties>
</file>